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BẢNG CÂN ĐỐI KẾ TOÁN" sheetId="1" r:id="rId1"/>
    <sheet name="KẾT QUẢ KINH DOANH" sheetId="2" r:id="rId2"/>
    <sheet name="LƯU CHUYỂN TIỀN TỆ" sheetId="3" r:id="rId3"/>
    <sheet name="TMBCTC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<sst xmlns="http://schemas.openxmlformats.org/spreadsheetml/2006/main" count="729" uniqueCount="614">
  <si>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</si>
  <si>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</si>
  <si>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</si>
  <si>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</si>
  <si>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</si>
  <si>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</si>
  <si>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</si>
  <si>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</si>
  <si>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</si>
  <si>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</si>
  <si>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</si>
  <si>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</si>
  <si>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</si>
  <si>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</si>
  <si>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</si>
  <si>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</si>
  <si>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</si>
  <si>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</si>
  <si>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</si>
  <si>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</si>
  <si>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</si>
  <si>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</si>
  <si>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</si>
  <si>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</si>
  <si>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</si>
  <si>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</si>
  <si>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</si>
  <si>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</si>
  <si>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</si>
  <si>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</si>
  <si>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</si>
  <si>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</si>
  <si>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</si>
  <si>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</si>
  <si>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</si>
  <si>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</si>
  <si>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</si>
  <si>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</si>
  <si>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</si>
  <si>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</si>
  <si>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</si>
  <si>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</si>
  <si>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</si>
  <si>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</si>
  <si>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</si>
  <si>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</si>
  <si>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</si>
  <si>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</si>
  <si>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</si>
  <si>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</si>
  <si>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</si>
  <si>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</si>
  <si>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</si>
  <si>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</si>
  <si>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</si>
  <si>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</si>
  <si>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</si>
  <si>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</si>
  <si>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</si>
  <si>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</si>
  <si>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</si>
  <si>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</si>
  <si>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</si>
  <si>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</si>
  <si>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</si>
  <si>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</si>
  <si>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</si>
  <si>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</si>
  <si>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</si>
  <si>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</si>
  <si>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</si>
  <si>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</si>
  <si>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</si>
  <si>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</si>
  <si>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</si>
  <si>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</si>
  <si>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</si>
  <si>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</si>
  <si>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</si>
  <si>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</si>
  <si>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</si>
  <si>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</si>
  <si>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</si>
  <si>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</si>
  <si>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</si>
  <si>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</si>
  <si>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</si>
  <si>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</si>
  <si>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</si>
  <si>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</si>
  <si>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</si>
  <si>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</si>
  <si>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</si>
  <si>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</si>
  <si>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</si>
  <si>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</si>
  <si>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</si>
  <si>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</si>
  <si>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</si>
  <si>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</si>
  <si>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</si>
  <si>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</si>
  <si>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</si>
  <si>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</si>
  <si>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</si>
  <si>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</si>
  <si>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</si>
  <si>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</si>
  <si>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</si>
  <si>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</si>
  <si>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</si>
  <si>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</si>
  <si>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</si>
  <si>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</si>
  <si>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</si>
  <si>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</si>
  <si>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</si>
  <si>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</si>
  <si>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</si>
  <si>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</si>
  <si>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</si>
  <si>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</si>
  <si>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</si>
  <si>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</si>
  <si>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</si>
  <si>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</si>
  <si>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</si>
  <si>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</si>
  <si>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</si>
  <si>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</si>
  <si>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</si>
  <si>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</si>
  <si>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</si>
  <si>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</si>
  <si>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</si>
  <si>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</si>
  <si>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</si>
  <si>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</si>
  <si>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</si>
  <si>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</si>
  <si>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</si>
  <si>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</si>
  <si>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</si>
  <si>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</si>
  <si>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</si>
  <si>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</si>
  <si>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</si>
  <si>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</si>
  <si>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</si>
  <si>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</si>
  <si>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</si>
  <si>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</si>
  <si>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</si>
  <si>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</si>
  <si>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</si>
  <si>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</si>
  <si>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</si>
  <si>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</si>
  <si>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</si>
  <si>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</si>
  <si>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</si>
  <si>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</si>
  <si>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</si>
  <si>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</si>
  <si>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</si>
  <si>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</si>
  <si>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</si>
  <si>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</si>
  <si>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</si>
  <si>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</si>
  <si>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</si>
  <si>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</si>
  <si>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</si>
  <si>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</si>
  <si>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</si>
  <si>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</si>
  <si>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</si>
  <si>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</si>
  <si>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</si>
  <si>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</si>
  <si>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</si>
  <si>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</si>
  <si>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</si>
  <si>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</si>
  <si>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</si>
  <si>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</si>
  <si>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</si>
  <si>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</si>
  <si>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</si>
  <si>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</si>
  <si>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</si>
  <si>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</si>
  <si>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</si>
  <si>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</si>
  <si>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</si>
  <si>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</si>
  <si>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</si>
  <si>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</si>
  <si>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</si>
  <si>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</si>
  <si>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</si>
  <si>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</si>
  <si>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</si>
  <si>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</si>
  <si>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</si>
  <si>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</si>
  <si>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</si>
  <si>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B¸o c¸o tµi chÝnh </t>
  </si>
  <si>
    <t>C«ng ty cæ phÇn T­ vÊn S«ng §µ</t>
  </si>
  <si>
    <t>§Þa chØ : Nhµ G9 - Sè 495 NguyÔn Tr·i - Q. Thanh Xu©n - Hµ Néi</t>
  </si>
  <si>
    <t>§iÖn tho¹i : 043 8542209          Fax : 043 8545855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</si>
  <si>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</si>
  <si>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</si>
  <si>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</si>
  <si>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</si>
  <si>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</si>
  <si>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</si>
  <si>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</si>
  <si>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</si>
  <si>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</si>
  <si>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</si>
  <si>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</si>
  <si>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</si>
  <si>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</si>
  <si>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</si>
  <si>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</si>
  <si>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</si>
  <si>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</si>
  <si>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</si>
  <si>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</si>
  <si>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</si>
  <si>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</si>
  <si>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</si>
  <si>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</si>
  <si>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</si>
  <si>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</si>
  <si>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</si>
  <si>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</si>
  <si>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</si>
  <si>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</si>
  <si>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</si>
  <si>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</si>
  <si>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</si>
  <si>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</si>
  <si>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</si>
  <si>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</si>
  <si>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</si>
  <si>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</si>
  <si>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</si>
  <si>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</si>
  <si>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</si>
  <si>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</si>
  <si>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</si>
  <si>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</si>
  <si>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</si>
  <si>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</si>
  <si>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</si>
  <si>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</si>
  <si>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</si>
  <si>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</si>
  <si>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</si>
  <si>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</si>
  <si>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</si>
  <si>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</si>
  <si>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</si>
  <si>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</si>
  <si>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</si>
  <si>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</si>
  <si>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</si>
  <si>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</si>
  <si>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</si>
  <si>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</si>
  <si>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</si>
  <si>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</si>
  <si>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</si>
  <si>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</si>
  <si>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</si>
  <si>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</si>
  <si>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</si>
  <si>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</si>
  <si>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</si>
  <si>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</si>
  <si>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</si>
  <si>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</si>
  <si>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</si>
  <si>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</si>
  <si>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</si>
  <si>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</si>
  <si>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</si>
  <si>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</si>
  <si>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</si>
  <si>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</si>
  <si>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</si>
  <si>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</si>
  <si>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DN - BÁO CÁO LƯU CHUYỂN TIỀN TỆ - PPTT</t>
  </si>
  <si>
    <t>Quý III n¨m 2011</t>
  </si>
  <si>
    <t>Quý I n¨m 2012</t>
  </si>
  <si>
    <t>Tại ngày 30 tháng 09 năm 2012</t>
  </si>
  <si>
    <t>Luỹ kế đến quý III năm 2012</t>
  </si>
  <si>
    <t>DN - BÁO CÁO KẾT QUẢ KINH DOANH - QUÝ III và luỹ kế 9 tháng năm 2012</t>
  </si>
  <si>
    <t>c«ng ty cæ phÇn t­ vÊn s«ng ®µ</t>
  </si>
  <si>
    <r>
      <t>M·u sè B09 - D</t>
    </r>
    <r>
      <rPr>
        <sz val="10"/>
        <rFont val=".VnTime"/>
        <family val="0"/>
      </rPr>
      <t xml:space="preserve">  ( Ban hµnh theo Q§ sè 15/2006/Q§-BTC ngµy 20/03/2003 cña Bé tr­ëng BTC)</t>
    </r>
  </si>
  <si>
    <t>c¤NG TY MÑ</t>
  </si>
  <si>
    <t>thuyÕt minh b¸o c¸o tµi chÝnh</t>
  </si>
  <si>
    <t>Quý III N¨m 2012</t>
  </si>
  <si>
    <t xml:space="preserve">( Kú b¸o c¸o : Tõ 1/01/2012 -30/09/2012) </t>
  </si>
  <si>
    <t>I. ®Æc ®iÓm ho¹t ®éng cña Doanh nghiÖp :</t>
  </si>
  <si>
    <t xml:space="preserve">1.  H×nh thøc së h÷u vèn : </t>
  </si>
  <si>
    <t xml:space="preserve">C«ng ty cæ phÇn T­ vÊn S«ng §µ ®­îc chuyÓn ®æi tõ Doanh nghiÖp Nhµ N­íc lµ C«ng ty T­ vÊn x©y dùng S«ng §µ theo quyÕt ®Þnh sè 1680/Q§-BXD ngµy 28 th¸ng 10 n¨m 2004 cña Bé tr­ëng Bé X©y dùng. </t>
  </si>
  <si>
    <t xml:space="preserve">Doanh nghiÖp ®ang ho¹t ®éng liªn tôc vµ sÏ tiÕp tôc ho¹t ®éng kinh doanh b×nh th­êng trong t­¬ng lai </t>
  </si>
  <si>
    <t xml:space="preserve">Vèn ®iÒu lÖ cña C«ng ty lµ : 26.097.100.000.®ång ( Hai m­¬i s¸u tû, kh«ng tr¨m chÝn b¶y triÖu, mét tr¨m ®ång) </t>
  </si>
  <si>
    <t xml:space="preserve">2. LÜnh vùc kinh doanh :  </t>
  </si>
  <si>
    <t>Kh¶o s¸t, thiÕt kÕ, thÝ nghiÖm c¸c c«ng tr×nh x©y dùng vµ c¸c c«ng tr×nh kh¸c.</t>
  </si>
  <si>
    <t xml:space="preserve">3. Nghµnh nghÒ  kinh doanh : </t>
  </si>
  <si>
    <t>Theo giÊy ®¨ng kÝ kinh doanh sè 0100105454  ®¨ng ký thay ®æi lÇn 11 ngµy 19/09/2012 ngµnh nghÒ kinh doanh cña c«ng ty lµ :</t>
  </si>
  <si>
    <t>- Kh¶o s¸t ®Þa h×nh, ®Þa chÊt c«ng tr×nh vµ ®Þa chÊt thuû v¨n c¸c c«ng tr×nh .</t>
  </si>
  <si>
    <t>-ThÝ nghiÖm ®Ó x¸c ®Þnh c¸c chØ tiªu c¬ lÝ cña ®Êt, ®¸, nÒn mãng vµ vËt liÖu x©y dùng c¸c c«ng tr×nh x©y dùng.</t>
  </si>
  <si>
    <t>- LËp quy ho¹ch tæng thÓ vµ quy ho¹ch chi tiÕt c¸c c«ng tr×nh d©n dông, c«ng nghiÖp vµ c¸c c«ng tr×nh  kü thuËt h¹ tÇng ®« thÞ ®Õn nhãm A.</t>
  </si>
  <si>
    <t>- LËp dù ¸n ®Çu t­, thÈm ®Þnh dù ¸n ®Çu t­ c¸c c«ng tr×nh d©n dông, c«ng nghiÖp, giao th«ng, thuû lîi , thuû ®iÖn, c¸c c«ng tr×nh kü thuËt h¹ tÇng ®« thÞ ®Õn nhãm A.</t>
  </si>
  <si>
    <t>- ThiÕt kÕ quy ho¹ch tæng mÆt b»ng, kiÕn tróc néi ngo¹i thÊt ®èi víi : C«ng tr×nh x©y dùng d©n dông, c«ng nghiÖp, h¹ tÇng tÇng kü thuËt ®« thÞ .</t>
  </si>
  <si>
    <t>- ThiÕt kÕ c¸c c«ng tr×nh thuû c«ng, thuû ®iÖn .</t>
  </si>
  <si>
    <t xml:space="preserve">- ThiÕt kÕ nhµ m¸y thuû ®iÖn. </t>
  </si>
  <si>
    <t xml:space="preserve">- ThiÕt kÕ c¸c c¸c c«ng tr×nh x©y dùng d©n dông vµ c«ng nghiÖp, kü thuËt h¹ tÇng ®« thÞ. </t>
  </si>
  <si>
    <t xml:space="preserve">- ThiÕt kÕ c«ng tr×nh cÊp tho¸t n­íc </t>
  </si>
  <si>
    <t xml:space="preserve">- ThiÕt kÕ c¬ - ®iÖn c«ng tr×nh </t>
  </si>
  <si>
    <t>- ThiÕt kÕ kÕt cÊu ®èi víi : c«ng tr×nh x©y dùng d©n dông, c«ng nghiÖp, kü thuËt h¹ tÇng ®« thÞ.</t>
  </si>
  <si>
    <t xml:space="preserve">- ThiÕt kÕ ®iÖn c«ng tr×nh x©y dùng d©n dông vµ c«ng nghiÖp. </t>
  </si>
  <si>
    <t>- LËp tæng dù to¸n c¸c c«ng tr×nh d©n dông, c«ng nghiÖp, thuû lîi, thuû ®iÖn, giao th«ng, c¸c c«ng tr×nh kü thuËt h¹ tÇng ®« thÞ ®Õn nhãm A.</t>
  </si>
  <si>
    <t>- ThÈm ®Þnh ThiÕt kÕ vµ Tæng dù to¸n c¸c c«ng tr×nh d©n dông, c«ng nghiÖp, thuû lîi , thuû ®iÖn, giao th«ng, c¸c c«ng tr×nh kü thuËt h¹ tÇng ®« thÞ ®Õn nhãm  A .</t>
  </si>
  <si>
    <t>- T­ vÊn lËp hå s¬ mêi thÇu x©y l¾p, hå s¬ mêi thÇu thiÕt bÞ c¸c c«ng tr×nh x©y dùng d©n dông, c«ng nghiÖp, thuû lîi, thuû ®iÖn, c«ng tr×nh giao th«ng, c¸c c«ng tr×nh kÜ thuËt h¹ tÇng ®« thÞ ®Õn nhãm A .</t>
  </si>
  <si>
    <t>- T­ vÊn gi¸m s¸t x©y dùng vµ l¾p ®Æt thiÕt bÞ c¸c c«ng tr×nh x©y dùng d©n dông, c«ng nghiÖp, c«ng nghiÖp, giao th«ng, thuû lîi, thuû ®iÖn, c¸c c«ng tr×nh kü thuËt h¹ tÇng ®« thÞ ®Õn nhãm A.</t>
  </si>
  <si>
    <t xml:space="preserve">- Trang trÝ néi thÊt. </t>
  </si>
  <si>
    <t xml:space="preserve">- X¸c ®Þnh hiÖn tr¹ng vµ ®¸nh gi¸ nguyªn nh©n sù cè c¸c c«ng tr×nh x©y dùng, khoan phun vµ sö lý nÒn mãng c¸c c«ng tr×nh x©y dùng </t>
  </si>
  <si>
    <t>- Kinh doanh bÊt ®éng s¶n, kinh doanh khai th¸c c¸c dÞch vô vÒ nhµ ë, khu ®« thÞ, khu c«ng nghiÖp .</t>
  </si>
  <si>
    <t xml:space="preserve">- ThiÕt kÕ c¸c c«ng tr×nh thuû lîi. </t>
  </si>
  <si>
    <t>- ThiÕt kÕ x©y dùng ngÇm, thiÕt kÕ khai th¸c má .</t>
  </si>
  <si>
    <t>- ThiÕt kÕ c¸c c«ng tr×nh x©y dùng cÇu vµ ®­êng bé .</t>
  </si>
  <si>
    <t xml:space="preserve"> - NhËn uû th¸c ®Çu t­ cña c¸c tæ chøc vµ c¸ nh©n .</t>
  </si>
  <si>
    <t xml:space="preserve"> - Khai th¸c, s¶n xuÊt vµ kinh doanh n­íc s¹ch phôc vô sinh ho¹t vµ s¶n xuÊt c«ng nghiÖp; SX n­íc kho¸ng, n­íc tinh khiÕt ®ãng chai </t>
  </si>
  <si>
    <t xml:space="preserve"> - SX n­íc ®¸ vµ kinh doanh n­íc s¹ch, n­íc tinh khiÕt ®ãng chai, n­íc kho¸ng PV sinh ho¹t vµ c«ng nghiÖp </t>
  </si>
  <si>
    <t xml:space="preserve"> </t>
  </si>
  <si>
    <t xml:space="preserve">II. Kú kÕ  to¸n vµ ®¬n vÞ tiÒn tÖ sö dông trong kÕ to¸n </t>
  </si>
  <si>
    <t xml:space="preserve">1. Niªn ®é kÕ to¸n : </t>
  </si>
  <si>
    <t>- Niªn ®é kÕ to¸n cña c«ng ty b¾t ®Çu tõ ngµy 01/01 vµ kÕt thóc vµo ngµy 31/12 hµng n¨m .</t>
  </si>
  <si>
    <t xml:space="preserve">2. §¬n vÞ tiÒn tÖ sö dông trong kÕ tãan </t>
  </si>
  <si>
    <t>- §¬n vÞ tiÒn tÖ sö dông trong ghi chÐp kÕ to¸n lµ ®ång ViÖt Nam (VN§)</t>
  </si>
  <si>
    <t xml:space="preserve">III. ChuÈn mùc vµ chÕ ®é kÕ to¸n ¸p dông </t>
  </si>
  <si>
    <t xml:space="preserve">1. ChÕ ®é kÕ to¸n ¸p dông </t>
  </si>
  <si>
    <t xml:space="preserve">- C«ng ty ¸p dông chÕ ®é kÕ to¸n doanh nghiÖp ban hµnh theo QuyÕt ®Þnh sè 15/2006/Q§-BTC ngµy 20/3/2006 cña Bé tr­ëng Bé tµi chÝnh. </t>
  </si>
  <si>
    <t xml:space="preserve"> 2. Tuyªn bè vÒ viÖc tu©n thñ ChuÈn mùc kÕ to¸n vµ chÕ ®é kÕ tãan </t>
  </si>
  <si>
    <t>- C«ng ty lËp B¸o c¸o tµi chÝnh vµ tr×nh bµy phï hîp víi chuÈn mùc vµ chÕ ®é kÕ to¸n ViÖt Nam .</t>
  </si>
  <si>
    <t xml:space="preserve"> 3. H×nh thøc kÕ to¸n ¸p dông </t>
  </si>
  <si>
    <t xml:space="preserve">- H×nh thøc kÕ tãan doanh nghiÖp ¸p dông lµ NhËt ký chung </t>
  </si>
  <si>
    <t xml:space="preserve">IV . C¸c chÝnh s¸ch kÕ to¸n ¸p dông </t>
  </si>
  <si>
    <t xml:space="preserve">1.  Nguyªn t¾c ghi nhËn c¸c kho¶n tiÒn vµ c¸c kho¶n t­¬ng ®­¬ng tiÒn </t>
  </si>
  <si>
    <t xml:space="preserve">-  Kho¶n tiÒn mÆt : §­îc x¸c ®Þnh trªn nguyªn t¾c  Thu, chi, tån quü t¹i quü cña ®¬n vÞ </t>
  </si>
  <si>
    <t>- Kho¶n tiÒn göi Ng©n hµng: §­îc x¸c ®Þnh trªn nguyªn t¾c thu, chi, sè d­ tµi kho¶n cña ®¬n vÞ t¹i Ng©n hµng .</t>
  </si>
  <si>
    <t xml:space="preserve">2. Nguyªn t¾c ghi nhËn hµng tån kho </t>
  </si>
  <si>
    <t xml:space="preserve">- Hµng tån kho ®­îc tÝnh theo gi¸ gèc bao gåm chi phÝ mua, vµ c¸c chi phÝ liªn quan trùc tiÕp  kh¸c ph¸t sinh </t>
  </si>
  <si>
    <t>- C«ng ty ¸p dông ph­¬ng ph¸p kª khai th­êng xuyªn ®Ó h¹ch to¸n hµng tån kho. Gi¸ trÞ hµng tån kho cuèi k× ®­îc x¸c ®Þnh theo ph­¬ng ph¸p ®Ých danh .</t>
  </si>
  <si>
    <t>3. Nguyªn t¾c ghi nhËn vµ khÊu hao TSC§ vµ bÊt ®éng s¶n ®Çu t­ :</t>
  </si>
  <si>
    <t>Ghi nhËn vµ khÊu hao tµi s¶n cè ®Þnh :</t>
  </si>
  <si>
    <t xml:space="preserve">- Nguyªn t¾c ®¸nh gi¸ Tµi s¶n cè ®Þnh h÷u h×nh vµ TSC§ v« h×nh  : </t>
  </si>
  <si>
    <t>- Tµi s¶n cè ®Þnh ®­îc ghi nhËn theo gi¸ gèc. Trong qu¸ tr×nh sö dông tµi s¶n cè ®Þnh ®­îc ghi nhËn theo nguyªn gi¸, gi¸ trÞ hao mßn, gi¸ trÞ cßn l¹i .</t>
  </si>
  <si>
    <t xml:space="preserve">- KhÊu hao ®­îc trÝch theo th«ng t­ 203/2009/TT-BTC ngµy 20/10/2009 ¸p dông theo ph­¬ng ph¸p ®­êng th¼ng . </t>
  </si>
  <si>
    <t xml:space="preserve">- Thêi gian khÊu hao : §èi víi nh÷ng TSC§ thuéc nguån vèn Ng©n s¸ch vµ nguån vèn Tù bæ sung cña Doanh nghiÖp Nhµ N­íc chuyÓn sang ®­îc ¸p dông theo khung thêi gian sö dông  trong Q§ 206/2003/Q§-BTC ngµy 12/12/2003. </t>
  </si>
  <si>
    <t xml:space="preserve">4. Ghi nhËn vµ khÊu hao bÊt ®éng s¶n ®Çu t­ </t>
  </si>
  <si>
    <t>5. Ghi nhËn c¸c kho¶n ®Çu t­ tµi chÝnh</t>
  </si>
  <si>
    <t xml:space="preserve"> - Quü dù phßng trî cÊp mÊt viÖc lµm ®­îc trÝch theo tØ lÖ 3% trªn quü l­¬ng lµm c¬ së ®ãng b¶o hiÓm x· héi vµ ®­îc h¹ch to¸n vµo chi phÝ qu¶n lÝ doanh nghiÖp trong kú .</t>
  </si>
  <si>
    <t xml:space="preserve">6. Ghi nhËn vµ vèn hãa c¸c kho¶n chi phÝ ®i vay </t>
  </si>
  <si>
    <t>- Chi phÝ ®i vay ®­îc ghi vµo chi phÝ s¶n xuÊt kinh doanh trong k× ph¸t sinh, trõ chi phÝ ®i vay liªn quan ®Õn ho¹t ®éng ®Çu t­ x©y dùng c¬ b¶n ®ñ ®iÒu kiÖn ®­îc vèn ho¸.</t>
  </si>
  <si>
    <t>7. Nguyªn t¾c ghi nhËn vµ vèn hãa c¸c kháan chi phÝ kh¸c</t>
  </si>
  <si>
    <t>8. Nguyªn t¾c ghi nhËn chi phÝ ph¶i tr¶ :</t>
  </si>
  <si>
    <t>- C¸c kho¶n chi phÝ thùc tÕ ch­a ph¸t sinh nh­ng ®­îc trÝch tr­íc vµo chi phÝ s¶n xuÊt kinh doanh k× nµy ®Ó ®¶m b¶o khi khi chi phÝ ph¸t sinh  thùc tÕ kh«ng g©y ®ét biÕn cho chi phÝ s¶n xuÊt kinh doanh trªn c¬ së ®¶m b¶o nguyªn t¾c phï hîp gi÷a doanh thu.</t>
  </si>
  <si>
    <t>9. Nguyªn t¾c vµ ph­¬ng ph¸p ghi nhËn c¸c kho¶n dù phßng ph¶i tr¶</t>
  </si>
  <si>
    <t>10. Nguyªn t¸c ghi nhËn vèn chñ së h÷u</t>
  </si>
  <si>
    <t xml:space="preserve">11.  Nguyªn t¾c vµ ph­¬ng ph¸p ghi nhËn doanh thu </t>
  </si>
  <si>
    <t>- Doanh thu ®­îc x¸c ®Þnh theo gi¸ trÞ hîp lý ®· ®­îc chñ ®Çu t­ chÊp nhËn thanh to¸n ®· thu ®­îc tiÒn hoÆc sÏ thu ®­îc tiÒn .</t>
  </si>
  <si>
    <t>- Doanh thu hµng b¸n ®­îc ghi nhËn khi ®ång thêi tho¶ m·n c¸c ®iÒu kiÖn sau.</t>
  </si>
  <si>
    <t xml:space="preserve">- S¶n phÈm hoµn thµnh ®· ®­îc chuyÓn giao cho ng­êi mua. </t>
  </si>
  <si>
    <t xml:space="preserve">- Doanh thu ®­îc x¸c ®Þnh t­¬ng ®èi ch¾c ch¾n. </t>
  </si>
  <si>
    <t>- C«ng ty ®· thu ®­îc hoÆc sÏ thu ®­îc tiÒn tõ c¸c chñ ®Çu t­ .</t>
  </si>
  <si>
    <t>- X¸c ®Þnh ®­îc chi phÝ liªn quan ®Õn  giao dÞch b¸n hµng .</t>
  </si>
  <si>
    <t>- Doanh thu cung cÊp dÞch vô t­ vÊn thiÕt kÕ, kh¶o s¸t cã liªn quan ®Õn nhiÒu kú b¸o c¸o th× doanh thu ®­îc ghi nhËn trong kú theo kÕt qu¶ phÇn c«ng viÖc ®· hoµn thµnh theo giai ®o¹n vµ ®­îc ghi nhËn khi tho¶ m·n c¸c ®iÒu kiÖn sau.</t>
  </si>
  <si>
    <r>
      <t xml:space="preserve">- Doanh thu ®­îc x¸c ®Þnh t­¬ng ®èi ch¾c ch¾n vµ ®­îc ghi nhËn b»ng trÞ ghi trªn phiÕu gi¸ thanh to¸n </t>
    </r>
    <r>
      <rPr>
        <sz val="10"/>
        <rFont val=".VnTime"/>
        <family val="2"/>
      </rPr>
      <t>( PhÇn bªn A chÊp nhËn thanh to¸n ).</t>
    </r>
  </si>
  <si>
    <t>- Cã kh¶ n¨ng thu ®­îc tiÒn.</t>
  </si>
  <si>
    <t xml:space="preserve">- X¸c ®Þnh ®­îc phÇn c«ng viÖc hoµn thµnh vµo ngµy lËp b¶ng c©n ®èi kÕ to¸n.  </t>
  </si>
  <si>
    <t xml:space="preserve">- X¸c ®Þnh ®­îc chi phÝ ph¸t sinh ®Ó hoµn thµnh c«ng viÖc. </t>
  </si>
  <si>
    <t>- Khèi l­îng hoµn thµnh ®­îc x¸c ®Þnh theo ph­¬ng ph¸p ®¸nh gi¸ c«ng viÖc hoµn thµnh .</t>
  </si>
  <si>
    <t>12. Nguyªn t¾c vµ ph­¬ng ph¸p ghi nhËn chi phÝ tµi chÝnh</t>
  </si>
  <si>
    <t xml:space="preserve">- Chi phÝ tµi chÝnh ®­îc ghi nhËn trong B¸o c¸o kÕt qu¶ kinh doanh lµ tæng chi phÝ ph¸t sinh trong kú ( kh«ng bï trõ víi doanh thu tµi chÝnh) </t>
  </si>
  <si>
    <t xml:space="preserve">13. Ph­¬ng ph¸p ghi nhËn thuÕ thu nhËp doanh nghiÖp  </t>
  </si>
  <si>
    <t>- ThuÕ thu nhËp doanh nghiÖp ®­îc x¸c ®Þnh trªn c¬ së thu nhËp chÞu thuÕ vµ thuÕ suÊt thuÕ TNDN trªn n¨m ( 25%)</t>
  </si>
  <si>
    <t>14. C¸c nghiÖp vô dù phßng rñi ro hèi ®o¸i</t>
  </si>
  <si>
    <t xml:space="preserve">15.  C¸c nguyªn t¾c vµ ph­¬ng ph¸p kÕ to¸n kh¸c </t>
  </si>
  <si>
    <t xml:space="preserve">V . Th«ng tin bæ sung c¸c kho¶n môc  trong b¶ng c©n ®èi kÕ to¸n </t>
  </si>
  <si>
    <t>( §¬n vÞ tÝnh : ®ång )</t>
  </si>
  <si>
    <t xml:space="preserve">TiÒn vµ c¸c kho¶n t­¬ng ®­¬ng tiÒn </t>
  </si>
  <si>
    <t xml:space="preserve">§Çu n¨m </t>
  </si>
  <si>
    <t xml:space="preserve">Sè cuèi kú </t>
  </si>
  <si>
    <t xml:space="preserve">- TiÒn mÆt </t>
  </si>
  <si>
    <t>- TiÒn göi ng©n hµng</t>
  </si>
  <si>
    <t xml:space="preserve">Céng </t>
  </si>
  <si>
    <t>C¸c kho¶n ph¶i thu ng¾n h¹n kh¸c</t>
  </si>
  <si>
    <t>- Ph¶i thu cña kh¸ch hµng</t>
  </si>
  <si>
    <t xml:space="preserve"> - Tr¶ tr­íc cho ng­êi b¸n</t>
  </si>
  <si>
    <t>- Ph¶i thu c¸c ®¬n vÞ trùc thuéc</t>
  </si>
  <si>
    <t xml:space="preserve">- Ph¶i thu vÒ cæ tøc vµ lîi nhuËn ®­îc chia </t>
  </si>
  <si>
    <t xml:space="preserve">- Ph¶i thu ng­êi lao ®éng </t>
  </si>
  <si>
    <t xml:space="preserve">- Ph¶i thu kh¸c </t>
  </si>
  <si>
    <t xml:space="preserve"> - Dù phßng c¸c kho¶n ph¶i thu khã ®ßi</t>
  </si>
  <si>
    <t xml:space="preserve">Hµng tån kho </t>
  </si>
  <si>
    <t xml:space="preserve">- Nguyªn liÖu, vËt liÖu </t>
  </si>
  <si>
    <t xml:space="preserve">- C«ng cô, dông cô </t>
  </si>
  <si>
    <t xml:space="preserve">- Chi phÝ s¶n xuÊt kinh doanh dë dang </t>
  </si>
  <si>
    <t xml:space="preserve">- Thµnh phÈm </t>
  </si>
  <si>
    <t xml:space="preserve">- Hµng ho¸ </t>
  </si>
  <si>
    <t xml:space="preserve">- Hµng göi ®i b¸n </t>
  </si>
  <si>
    <t>ThuÕ vµ c¸c kho¶n ph¶i thu Nhµ n­íc</t>
  </si>
  <si>
    <t>- C¸c kho¶n ph¶i thu Nhµ n­íc</t>
  </si>
  <si>
    <t xml:space="preserve">   </t>
  </si>
  <si>
    <t>- ThuÕ GTGT ®­îc khÊu trõ</t>
  </si>
  <si>
    <t xml:space="preserve">- C¸c kho¶n thuÕ nép thõa cho Nhµ n­íc </t>
  </si>
  <si>
    <t>T×nh h×nh t¨ng gi¶m tµi s¶n cè ®Þnh h÷u h×nh  :</t>
  </si>
  <si>
    <t xml:space="preserve">Kho¶n môc </t>
  </si>
  <si>
    <t>Nhµ cöa</t>
  </si>
  <si>
    <t>M¸y mãc          thiÕt bÞ</t>
  </si>
  <si>
    <t>Dông cô           qu¶n lý</t>
  </si>
  <si>
    <t>Ph­¬ng tiÖn           vËn t¶i</t>
  </si>
  <si>
    <t>TSC§ h÷u h×nh kh¸c</t>
  </si>
  <si>
    <t>Céng</t>
  </si>
  <si>
    <t>qu¶n lý</t>
  </si>
  <si>
    <t>vËn t¶i</t>
  </si>
  <si>
    <t xml:space="preserve">Nguyªn gi¸ TSC§ h÷u h×nh </t>
  </si>
  <si>
    <t>Sè d­ ®Çu n¨m</t>
  </si>
  <si>
    <t xml:space="preserve"> - Mua trong kú</t>
  </si>
  <si>
    <t xml:space="preserve"> - §Çu t­ XDCB hoµn thµnh </t>
  </si>
  <si>
    <t xml:space="preserve"> - T¨ng kh¸c </t>
  </si>
  <si>
    <t xml:space="preserve"> - ChuyÓn sang B§S §Çu T­</t>
  </si>
  <si>
    <t xml:space="preserve"> - Thanh lý, nh­îng b¸n </t>
  </si>
  <si>
    <t xml:space="preserve"> - Gi¶m kh¸c </t>
  </si>
  <si>
    <t>Sè d­ cuèi kú</t>
  </si>
  <si>
    <t xml:space="preserve">Gi¸ trÞ ®· hao mßn luü kÕ </t>
  </si>
  <si>
    <t xml:space="preserve"> - KhÊu hao trong kú  </t>
  </si>
  <si>
    <t xml:space="preserve">Gi¸ trÞ cßn l¹i cña TSC§ h÷u h×nh </t>
  </si>
  <si>
    <t xml:space="preserve"> - T¹i ngµy ®Çu n¨m </t>
  </si>
  <si>
    <t xml:space="preserve"> - T¹i ngµy cuèi kú </t>
  </si>
  <si>
    <t xml:space="preserve"> * Nguyªn gi¸ Tµi s¶n cè ®Þnh cuèi k× ®· khÊu hao hÕt nh­ng vÉn cßn sö dông ®­îc lµ : </t>
  </si>
  <si>
    <t xml:space="preserve"> * Nguyªn gi¸ TSC§ cuèi k× chê thanh lý                   : </t>
  </si>
  <si>
    <t>T×nh h×nh t¨ng gi¶m tµi s¶n cè ®Þnh v« h×nh   :</t>
  </si>
  <si>
    <t>QuyÒn sö     dông ®Êt</t>
  </si>
  <si>
    <t xml:space="preserve">B¶n quyÒn b»ng s¸ng chÕ </t>
  </si>
  <si>
    <t xml:space="preserve">Nh·n hiÖu hµng ho¸ </t>
  </si>
  <si>
    <t xml:space="preserve">Tµi s¶n v« h×nh kh¸c </t>
  </si>
  <si>
    <t xml:space="preserve">Tæng céng </t>
  </si>
  <si>
    <t>Nguyªn gi¸ Tµi s¶n cè ®Þnh v« h×nh</t>
  </si>
  <si>
    <t>Sè t¨ng trong n¨m</t>
  </si>
  <si>
    <t xml:space="preserve"> - Mua s¾m  míi</t>
  </si>
  <si>
    <t xml:space="preserve"> - T¹o ra tõ néi bé doanh nghiÖp </t>
  </si>
  <si>
    <t>Sè gi¶m trong kú</t>
  </si>
  <si>
    <t xml:space="preserve"> - Nh­îng b¸n</t>
  </si>
  <si>
    <t xml:space="preserve">Sè d­ cuèi kú </t>
  </si>
  <si>
    <t xml:space="preserve">Sè d­ ®Çu n¨m </t>
  </si>
  <si>
    <t xml:space="preserve">Gi¸ trÞ cßn l¹i cña TSC§ v« h×nh  </t>
  </si>
  <si>
    <t xml:space="preserve"> * Tµi s¶n cè ®Þnh v« h×nh cña doanh nghiÖp  lµ gi¸ trÞ sö dông th­¬ng hiÖu S«ng §µ ®­îc x¸c ®Þnh trong b¶n x¸c ®Þnh gi¸ trÞ Doanh nghiÖp ngµy    th¸ng 6 n¨m 2004 cña héi ®ång x¸c ®Þnh gi¸ trÞ Doanh nghiÖp khi doanh nghiÖp chuyÓn tõ Doanh nghiÖp nhµ n­íc </t>
  </si>
  <si>
    <t xml:space="preserve">Chi phÝ x©y dùng c¬ b¶n dë dang </t>
  </si>
  <si>
    <t xml:space="preserve"> - Chi phÝ XDCB dë dang</t>
  </si>
  <si>
    <t>§Çu t­ tµi chÝnh dµi h¹n kh¸c :</t>
  </si>
  <si>
    <t xml:space="preserve"> - §Çu t­ vµo c¸c c«ng ty con</t>
  </si>
  <si>
    <t xml:space="preserve"> - §Çu t­ vµo c«ng ty liªn kÕt, liªn doanh</t>
  </si>
  <si>
    <t xml:space="preserve"> - §Çu t­ dµi h¹n kh¸c</t>
  </si>
  <si>
    <t xml:space="preserve">Chi phÝ tr¶ tr­íc dµi h¹n  </t>
  </si>
  <si>
    <t xml:space="preserve"> - Chi phÝ tr¶ tr­íc vÒ thuª ho¹t ®éng tµi s¶n cè ®Þnh </t>
  </si>
  <si>
    <t xml:space="preserve"> - Chi phÝ thµnh lËp doanh nghiÖp </t>
  </si>
  <si>
    <t xml:space="preserve"> - Chi phÝ nghiªn cøu cã gi¸ trÞ lín </t>
  </si>
  <si>
    <t xml:space="preserve"> - Chi phÝ tr¶ tr­íc dµi h¹n kh¸c </t>
  </si>
  <si>
    <t xml:space="preserve">C¸c kho¶n vay vµ nî ng¾n h¹n </t>
  </si>
  <si>
    <t xml:space="preserve"> - Vay ng¾n h¹n </t>
  </si>
  <si>
    <t xml:space="preserve"> - Vay dµi h¹n ®Õn h¹n tr¶ </t>
  </si>
  <si>
    <t xml:space="preserve">ThuÕ vµ c¸c kho¶n ph¶i nép nhµ n­íc </t>
  </si>
  <si>
    <t>- ThuÕ GTGT</t>
  </si>
  <si>
    <t xml:space="preserve"> - ThuÕ tiªu thô ®Æc biÖt </t>
  </si>
  <si>
    <t xml:space="preserve"> - ThuÕ thu nhËp doanh nghiÖp </t>
  </si>
  <si>
    <t xml:space="preserve"> - ThuÕ thu nhËp c¸ nh©n</t>
  </si>
  <si>
    <t xml:space="preserve"> - C¸c lo¹i thuÕ kh¸c </t>
  </si>
  <si>
    <t xml:space="preserve"> - C¸c kho¶n phÝ, lÖ phÝ </t>
  </si>
  <si>
    <t xml:space="preserve"> - C¸c kho¶n ph¶i nép kh¸c </t>
  </si>
  <si>
    <t xml:space="preserve">Chi phÝ ph¶i tr¶ </t>
  </si>
  <si>
    <t xml:space="preserve">- Chi phÝ ph¶i tr¶ </t>
  </si>
  <si>
    <t>- Quü dù phßng mÊt viÖc lµm</t>
  </si>
  <si>
    <t xml:space="preserve">C¸c kho¶n ph¶i tr¶ ph¶i nép ng¾n h¹n kh¸c </t>
  </si>
  <si>
    <t xml:space="preserve">- Tµi s¶n thõa chê xö lý </t>
  </si>
  <si>
    <t>- B¶o hiÓm x· héi, BHYT</t>
  </si>
  <si>
    <t xml:space="preserve">- Kinh phÝ c«ng ®oµn </t>
  </si>
  <si>
    <t xml:space="preserve">- Quü qu¶n lý cña cÊp trªn </t>
  </si>
  <si>
    <t xml:space="preserve"> '-B¶o hiÓm thÊt nghiÖp</t>
  </si>
  <si>
    <t xml:space="preserve">- Cæ tøc ph¶i tr¶ </t>
  </si>
  <si>
    <t xml:space="preserve">- C¸c kho¶n ph¶i tr¶ ph¶i nép kh¸c </t>
  </si>
  <si>
    <t xml:space="preserve">Vay vµ nî vay dµi h¹n </t>
  </si>
  <si>
    <t>a</t>
  </si>
  <si>
    <t xml:space="preserve">-Vay dµi h¹n </t>
  </si>
  <si>
    <t xml:space="preserve">- vay ng©n hµng </t>
  </si>
  <si>
    <t>b</t>
  </si>
  <si>
    <t xml:space="preserve">- Nî dµi h¹n </t>
  </si>
  <si>
    <t>- Nî dµi h¹n kh¸c</t>
  </si>
  <si>
    <t xml:space="preserve">Vèn chñ së h÷u </t>
  </si>
  <si>
    <t>B¶ng ®èi chiÕu biÕn ®éng cña vèn chñ së h÷u</t>
  </si>
  <si>
    <t>ChØ tiªu</t>
  </si>
  <si>
    <t xml:space="preserve">Vèn ®Çu t­ cña chñ së h÷u </t>
  </si>
  <si>
    <t>Vèn kh¸c cña chñ së h÷u</t>
  </si>
  <si>
    <t xml:space="preserve">Cæ phiÕu quü </t>
  </si>
  <si>
    <t xml:space="preserve">Quü ®Çu t­         ph¸t triÓn </t>
  </si>
  <si>
    <t xml:space="preserve">Quü dù phßng tµi chÝnh </t>
  </si>
  <si>
    <t xml:space="preserve">Lîi nhuËn sau thuÕ ch­a               ph©n phèi </t>
  </si>
  <si>
    <t xml:space="preserve">Sè d­ ®Çu n¨m tr­íc </t>
  </si>
  <si>
    <t xml:space="preserve"> - T¨ng vèn trong
 n¨m tr­íc </t>
  </si>
  <si>
    <t xml:space="preserve"> -L·i t¨ng trong n¨m tr­íc </t>
  </si>
  <si>
    <t xml:space="preserve"> - T¨ng kh¸c</t>
  </si>
  <si>
    <t xml:space="preserve"> - Gi¶m vèn trong n¨m tr­¬c</t>
  </si>
  <si>
    <t xml:space="preserve">Sè d­ cuèi n¨m tr­íc </t>
  </si>
  <si>
    <t xml:space="preserve">Sè d­ ®Çu n¨m nay </t>
  </si>
  <si>
    <t xml:space="preserve"> - T¨ng vèn n¨m nay</t>
  </si>
  <si>
    <t xml:space="preserve"> - Ph©n chia LN</t>
  </si>
  <si>
    <t xml:space="preserve">Sè d­ cuèi k× nµy </t>
  </si>
  <si>
    <t xml:space="preserve">Chi tiÕt vèn ®Çu t­ cña chñ së h÷u </t>
  </si>
  <si>
    <t xml:space="preserve">N¨m nay </t>
  </si>
  <si>
    <t xml:space="preserve">N¨m tr­íc </t>
  </si>
  <si>
    <t xml:space="preserve">Tæng sè </t>
  </si>
  <si>
    <t xml:space="preserve">Vèn cæ phÇn th­êng </t>
  </si>
  <si>
    <t xml:space="preserve">Vèn cæ phÇn th­êng ®­îc mua theo                     gi¸ ­u ®·i </t>
  </si>
  <si>
    <t xml:space="preserve">Vèn cæ phÇn th­êng ®­îc mua theo gi¸                     ­u ®·i </t>
  </si>
  <si>
    <t xml:space="preserve"> - Vèn ®Çu t­ cña Nhµ n­íc </t>
  </si>
  <si>
    <t xml:space="preserve"> - Vèn gãp ( Cæ ®«ng, thµnh viªn)</t>
  </si>
  <si>
    <t xml:space="preserve"> - ThÆng d­ vèn CP</t>
  </si>
  <si>
    <t xml:space="preserve"> - Cæ phiÕu ng©n quü </t>
  </si>
  <si>
    <t xml:space="preserve">                         Céng</t>
  </si>
  <si>
    <t>c</t>
  </si>
  <si>
    <t xml:space="preserve">  C¸c giao dÞch vÒ vèn víi c¸c chñ së h÷u vµ ph©n phèi cæ tøc, lîi nhuËn </t>
  </si>
  <si>
    <t xml:space="preserve">- Vèn ®Çu t­ cña chñ së h÷u </t>
  </si>
  <si>
    <t xml:space="preserve">      + Vèn gãp ®Çu n¨m </t>
  </si>
  <si>
    <t xml:space="preserve">      + Vèn gãp t¨ng trong n¨m </t>
  </si>
  <si>
    <t xml:space="preserve">      + Vèn gãp gi¶m trong n¨m </t>
  </si>
  <si>
    <t xml:space="preserve">      + Vèn gãp cuèi n¨m </t>
  </si>
  <si>
    <t xml:space="preserve"> - Cæ tøc lîi nhuËn ®· chia </t>
  </si>
  <si>
    <t>d</t>
  </si>
  <si>
    <t xml:space="preserve">Cæ tøc  </t>
  </si>
  <si>
    <t xml:space="preserve"> - Cæ tøc ®· c«ng bè sau ngµy kÕt thóc niªn ®é kÕ to¸n </t>
  </si>
  <si>
    <t xml:space="preserve">       + Cæ tøc ®· c«ng bè trªn cæ phiÕu th­êng </t>
  </si>
  <si>
    <t xml:space="preserve">       + Cæ tøc ®· c«ng bè trªn cæ phiÕu ­u ®·i </t>
  </si>
  <si>
    <t>e</t>
  </si>
  <si>
    <t xml:space="preserve">Cæ phiÕu </t>
  </si>
  <si>
    <t xml:space="preserve">- Sè l­îng cæ phiÕu ®­îc phÐp ph¸t hµnh </t>
  </si>
  <si>
    <t xml:space="preserve">- Sè l­îng cæ phiÕu ®· ®­îc ph¸t hµnh vµ gãp vèn ®Çy ®ñ </t>
  </si>
  <si>
    <t xml:space="preserve">      +  Cæ phiÕu th­êng </t>
  </si>
  <si>
    <t xml:space="preserve">      + Cæ phiÕu th­êng ®­îc mua theo gi¸ ­u ®·i </t>
  </si>
  <si>
    <t xml:space="preserve">- Sè l­îng cæ phiÕu ®­îc mua l¹i </t>
  </si>
  <si>
    <t xml:space="preserve">      + Cæ phiÕu ­u ®·i </t>
  </si>
  <si>
    <t xml:space="preserve">- Sè l­îng cæ phiÕu ®ang l­u hµnh </t>
  </si>
  <si>
    <t xml:space="preserve">      + Cæ phiÕu th­êng ®­îc mua gi¸ ­u ®·i </t>
  </si>
  <si>
    <t xml:space="preserve">  * MÖnh gi¸ cæ phiÕu : MÖnh gi¸ 1 cæ phiÕu cña C«ng ty ph¸t hµnh lµ 10.000 ®ång  </t>
  </si>
  <si>
    <t xml:space="preserve">f. </t>
  </si>
  <si>
    <t xml:space="preserve">Môc ®Ých trÝch lËp quü ®Çu t­ ph¸t triÓn, quü dù phßng tµi chÝnh vµ quü kh¸c thuéc vèn chñ së h÷u </t>
  </si>
  <si>
    <t xml:space="preserve">       - Môc ®Ých cña viÖc trÝch lËp quü ®Çu t­ ph¸t triÓn nh»m më réng, ph¸t triÓn s¶n xuÊt kinh doanh, hoÆc ®Çu t­ theo 
chiÒu s©u cña ®¬n vÞ, chi phÝ cho c«ng t¸c ®µo t¹o n©ng cao tr×nh ®é nghiÖp vô, tr×nh ®é chuyªn m«n cho c¸n bé trong ®¬n vÞ .</t>
  </si>
  <si>
    <t xml:space="preserve">       - Môc ®Ých cña viÖc trÝch quü dù phßng tµi chÝnh t¹i ®¬n vÞ nh»m ®Ó bï ®¾p thua lç hoÆc duy tr× ho¹t ®éng b×nh th­êng
 cña Doanh nghiÖp trong c¸c tr­êng hîp thËt cÇn thiÕt .</t>
  </si>
  <si>
    <t>Nguån kinh phÝ</t>
  </si>
  <si>
    <t>- Nguån kinh phÝ ®­îc cÊp trong n¨m</t>
  </si>
  <si>
    <t>- Chi sù nghiÖp</t>
  </si>
  <si>
    <t>- Nguån kinh phÝ cßn l¹i cuèi n¨m</t>
  </si>
  <si>
    <t>VI. Th«ng tin bæ sung cho c¸c kho¶n môc tr×nh bµy trong b¸o c¸o kÕt qu¶ H§KD</t>
  </si>
  <si>
    <t>N¨m tr­íc</t>
  </si>
  <si>
    <t>Tæng doanh thu b¸n hµng vµ cung cÊp dÞc vô ( M· sè 01)</t>
  </si>
  <si>
    <t xml:space="preserve">- Doanh thu b¸n hµng </t>
  </si>
  <si>
    <t xml:space="preserve">- Doanh thu cung cÊp dÞch vô </t>
  </si>
  <si>
    <t>C¸c kho¶n gi¶m trõ doanh thu ( M· sè 02)</t>
  </si>
  <si>
    <t xml:space="preserve">- Doanh thu néi bé </t>
  </si>
  <si>
    <t xml:space="preserve">- Hµng b¸n bÞ tr¶ l¹i </t>
  </si>
  <si>
    <t xml:space="preserve"> - Giảm gi¸ hàng b¸n</t>
  </si>
  <si>
    <t>Doanh thu thuÇn vÒ b¸n hµng vÒ cung cÊp dÞch vô ( M· sè 10)</t>
  </si>
  <si>
    <t>- Doanh thu thuÇn trao ®æi s¶n phÈm, hµng ho¸</t>
  </si>
  <si>
    <t>- Doanh thu thuÇn trao ®æi dÞch vô</t>
  </si>
  <si>
    <t>Gi¸ vèn hµng b¸n ( M· sè 11)</t>
  </si>
  <si>
    <t>-  Gi¸ vèn cña hµng ho¸ ®· b¸n</t>
  </si>
  <si>
    <t>-  Gi¸ vèn cña thµnh phÈm ®· b¸n</t>
  </si>
  <si>
    <t>-  Gi¸ vèn cña dÞch vô ®a  cung cÊp</t>
  </si>
  <si>
    <t>Doanh thu ho¹t ®éng tµi chÝnh ( M· sè 21)</t>
  </si>
  <si>
    <t xml:space="preserve">- L·i tiÒn göi </t>
  </si>
  <si>
    <t>- Doanh thu ho¹t ®éng tµi chÝnh kh¸c</t>
  </si>
  <si>
    <t>Chi phÝ ho¹t ®éng tµi chÝnh ( M· sè 22)</t>
  </si>
  <si>
    <t xml:space="preserve">- L·i vay </t>
  </si>
  <si>
    <t>- Chi phÝ ho¹t ®éng tµi chÝnh kh¸c</t>
  </si>
  <si>
    <t>Thu nhËp kh¸c</t>
  </si>
  <si>
    <t>Chi phÝ kh¸c</t>
  </si>
  <si>
    <t>Chi phÝ thuÕ thu nhËp doanh nghiÖp hiÖn hµnh</t>
  </si>
  <si>
    <t>- Chi phÝ thuÕ TNDN tÝnh trªn thu nhËp chÞu thuÕ n¨m hiÖn hµnh</t>
  </si>
  <si>
    <t>- §iÒu chØnh chi phÝ thuÕ TNDN cña c¸c n¨m tr­íc vµo chi phÝ chÞu thuÕ thu nhËp hiÖn hµnh</t>
  </si>
  <si>
    <t>- Tæng chi phÝ chÞu thuÕ hiÖn hµnh</t>
  </si>
  <si>
    <t>Chi phÝ thuÕ thu nhËp hiÖn hµnh ho·n l¹i</t>
  </si>
  <si>
    <t xml:space="preserve">Chi phÝ s¶n xuÊt kinh doanh theo yÕu tè </t>
  </si>
  <si>
    <t xml:space="preserve">- Chi phÝ nguyªn liÖu, vËt liÖu </t>
  </si>
  <si>
    <t xml:space="preserve">- Chi phÝ nh©n c«ng </t>
  </si>
  <si>
    <t xml:space="preserve">- Chi phÝ khÊu hao Tµi s¶n cè ®Þnh </t>
  </si>
  <si>
    <t>- Chi phÝ dÞch vô mua ngoµi</t>
  </si>
  <si>
    <t xml:space="preserve">- Chi phÝ kh¸c b»ng tiÒn </t>
  </si>
  <si>
    <t xml:space="preserve">C¸c kho¶n thu nhËp kh¸c vµ chi phÝ kh¸c </t>
  </si>
  <si>
    <t>N¨m nay</t>
  </si>
  <si>
    <t xml:space="preserve">- C¸c kho¶n thu nhËp kh¸c </t>
  </si>
  <si>
    <t xml:space="preserve">- Chi phÝ kh¸c </t>
  </si>
  <si>
    <t xml:space="preserve">VII. Nh÷ng th«ng tin kh¸c </t>
  </si>
  <si>
    <t xml:space="preserve">            LËp biÓu</t>
  </si>
  <si>
    <t xml:space="preserve">                           KÕ to¸n tr­ëng</t>
  </si>
  <si>
    <t xml:space="preserve">      Tæng Gi¸m ®èc </t>
  </si>
  <si>
    <t>Quý III n¨m 2012</t>
  </si>
  <si>
    <t>Quý này              năm trước</t>
  </si>
  <si>
    <t>Quý này                năm nay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</si>
</sst>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</numFmts>
  <fonts count="3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3"/>
      <name val="Arial"/>
      <family val="0"/>
    </font>
    <font>
      <i/>
      <sz val="10"/>
      <name val="Arial"/>
      <family val="2"/>
    </font>
    <font>
      <b/>
      <i/>
      <sz val="9"/>
      <name val=".VnTime"/>
      <family val="2"/>
    </font>
    <font>
      <b/>
      <sz val="9"/>
      <name val=".VnTime"/>
      <family val="2"/>
    </font>
    <font>
      <b/>
      <i/>
      <sz val="9"/>
      <name val="Arial"/>
      <family val="2"/>
    </font>
    <font>
      <sz val="9"/>
      <color indexed="10"/>
      <name val="Arial"/>
      <family val="0"/>
    </font>
    <font>
      <i/>
      <sz val="9"/>
      <name val="Arial"/>
      <family val="2"/>
    </font>
    <font>
      <b/>
      <sz val="11"/>
      <name val=".VnTimeH"/>
      <family val="2"/>
    </font>
    <font>
      <sz val="10"/>
      <name val=".VnTime"/>
      <family val="0"/>
    </font>
    <font>
      <b/>
      <sz val="10"/>
      <name val=".VnTime"/>
      <family val="2"/>
    </font>
    <font>
      <b/>
      <sz val="10"/>
      <name val=".VnTimeH"/>
      <family val="2"/>
    </font>
    <font>
      <sz val="9"/>
      <name val=".VnTime"/>
      <family val="0"/>
    </font>
    <font>
      <b/>
      <sz val="16"/>
      <name val=".VnTimeH"/>
      <family val="2"/>
    </font>
    <font>
      <b/>
      <i/>
      <sz val="14"/>
      <name val=".VnTime"/>
      <family val="2"/>
    </font>
    <font>
      <sz val="16"/>
      <name val=".VnTimeH"/>
      <family val="2"/>
    </font>
    <font>
      <b/>
      <i/>
      <sz val="13"/>
      <name val=".VnTime"/>
      <family val="2"/>
    </font>
    <font>
      <b/>
      <sz val="9"/>
      <name val=".VnTimeH"/>
      <family val="2"/>
    </font>
    <font>
      <sz val="10"/>
      <name val=".VnTimeH"/>
      <family val="2"/>
    </font>
    <font>
      <b/>
      <sz val="8"/>
      <name val=".VnTime"/>
      <family val="2"/>
    </font>
    <font>
      <b/>
      <i/>
      <sz val="8"/>
      <name val=".VnTime"/>
      <family val="2"/>
    </font>
    <font>
      <b/>
      <i/>
      <sz val="10"/>
      <name val=".VnTime"/>
      <family val="2"/>
    </font>
    <font>
      <i/>
      <sz val="9"/>
      <name val=".VnTime"/>
      <family val="2"/>
    </font>
    <font>
      <i/>
      <sz val="8"/>
      <name val=".VnTime"/>
      <family val="2"/>
    </font>
    <font>
      <i/>
      <sz val="10"/>
      <name val=".VnTime"/>
      <family val="2"/>
    </font>
    <font>
      <sz val="8"/>
      <name val=".VnTime"/>
      <family val="2"/>
    </font>
    <font>
      <b/>
      <sz val="8"/>
      <name val=".VnTimeH"/>
      <family val="2"/>
    </font>
    <font>
      <b/>
      <i/>
      <sz val="10"/>
      <name val=".VnTimeH"/>
      <family val="2"/>
    </font>
    <font>
      <i/>
      <sz val="10"/>
      <name val=".VnTimeH"/>
      <family val="2"/>
    </font>
    <font>
      <sz val="9"/>
      <name val=".VnTimeH"/>
      <family val="2"/>
    </font>
    <font>
      <sz val="11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3"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37" fontId="5" fillId="0" borderId="0" xfId="0" applyNumberFormat="1" applyFont="1" applyFill="1" applyBorder="1" applyAlignment="1">
      <alignment horizontal="right" wrapText="1" shrinkToFit="1"/>
    </xf>
    <xf numFmtId="37" fontId="6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1" fontId="2" fillId="0" borderId="1" xfId="0" applyNumberFormat="1" applyFont="1" applyBorder="1" applyAlignment="1">
      <alignment wrapText="1"/>
    </xf>
    <xf numFmtId="41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1" fontId="8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/>
    </xf>
    <xf numFmtId="41" fontId="1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41" fontId="1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15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5" fillId="0" borderId="0" xfId="15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3" fillId="0" borderId="0" xfId="15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2" fillId="0" borderId="0" xfId="15" applyNumberFormat="1" applyFont="1" applyAlignment="1">
      <alignment/>
    </xf>
    <xf numFmtId="3" fontId="11" fillId="0" borderId="10" xfId="0" applyNumberFormat="1" applyFont="1" applyBorder="1" applyAlignment="1">
      <alignment horizontal="justify" wrapText="1"/>
    </xf>
    <xf numFmtId="3" fontId="11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 wrapText="1"/>
    </xf>
    <xf numFmtId="3" fontId="6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3" fontId="11" fillId="0" borderId="0" xfId="0" applyNumberFormat="1" applyFont="1" applyAlignment="1" quotePrefix="1">
      <alignment/>
    </xf>
    <xf numFmtId="3" fontId="19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justify" wrapText="1"/>
    </xf>
    <xf numFmtId="3" fontId="11" fillId="0" borderId="12" xfId="0" applyNumberFormat="1" applyFont="1" applyBorder="1" applyAlignment="1">
      <alignment horizontal="justify" wrapText="1"/>
    </xf>
    <xf numFmtId="3" fontId="11" fillId="0" borderId="13" xfId="0" applyNumberFormat="1" applyFont="1" applyBorder="1" applyAlignment="1">
      <alignment horizontal="justify" wrapText="1"/>
    </xf>
    <xf numFmtId="3" fontId="11" fillId="0" borderId="14" xfId="0" applyNumberFormat="1" applyFont="1" applyBorder="1" applyAlignment="1">
      <alignment horizontal="justify" wrapText="1"/>
    </xf>
    <xf numFmtId="3" fontId="11" fillId="0" borderId="15" xfId="0" applyNumberFormat="1" applyFont="1" applyBorder="1" applyAlignment="1">
      <alignment horizontal="justify" wrapText="1"/>
    </xf>
    <xf numFmtId="3" fontId="11" fillId="0" borderId="0" xfId="0" applyNumberFormat="1" applyFont="1" applyBorder="1" applyAlignment="1" quotePrefix="1">
      <alignment horizontal="left"/>
    </xf>
    <xf numFmtId="3" fontId="11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14" fillId="0" borderId="0" xfId="15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3" fontId="13" fillId="0" borderId="0" xfId="15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2" fillId="0" borderId="16" xfId="0" applyNumberFormat="1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left" wrapText="1"/>
    </xf>
    <xf numFmtId="3" fontId="12" fillId="0" borderId="18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0" fillId="0" borderId="0" xfId="15" applyNumberFormat="1" applyFont="1" applyAlignment="1">
      <alignment/>
    </xf>
    <xf numFmtId="3" fontId="20" fillId="0" borderId="0" xfId="0" applyNumberFormat="1" applyFont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14" fillId="0" borderId="21" xfId="15" applyNumberFormat="1" applyFont="1" applyBorder="1" applyAlignment="1">
      <alignment/>
    </xf>
    <xf numFmtId="3" fontId="11" fillId="0" borderId="0" xfId="15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5" fillId="0" borderId="21" xfId="15" applyNumberFormat="1" applyFont="1" applyBorder="1" applyAlignment="1">
      <alignment/>
    </xf>
    <xf numFmtId="3" fontId="22" fillId="0" borderId="21" xfId="15" applyNumberFormat="1" applyFont="1" applyBorder="1" applyAlignment="1">
      <alignment/>
    </xf>
    <xf numFmtId="3" fontId="23" fillId="0" borderId="22" xfId="15" applyNumberFormat="1" applyFont="1" applyBorder="1" applyAlignment="1">
      <alignment/>
    </xf>
    <xf numFmtId="3" fontId="23" fillId="0" borderId="0" xfId="15" applyNumberFormat="1" applyFont="1" applyAlignment="1">
      <alignment/>
    </xf>
    <xf numFmtId="3" fontId="23" fillId="0" borderId="0" xfId="0" applyNumberFormat="1" applyFont="1" applyAlignment="1">
      <alignment/>
    </xf>
    <xf numFmtId="3" fontId="24" fillId="0" borderId="23" xfId="15" applyNumberFormat="1" applyFont="1" applyBorder="1" applyAlignment="1">
      <alignment/>
    </xf>
    <xf numFmtId="3" fontId="25" fillId="0" borderId="23" xfId="15" applyNumberFormat="1" applyFont="1" applyBorder="1" applyAlignment="1">
      <alignment/>
    </xf>
    <xf numFmtId="3" fontId="25" fillId="0" borderId="24" xfId="15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26" fillId="0" borderId="22" xfId="15" applyNumberFormat="1" applyFont="1" applyBorder="1" applyAlignment="1">
      <alignment/>
    </xf>
    <xf numFmtId="3" fontId="26" fillId="0" borderId="0" xfId="15" applyNumberFormat="1" applyFont="1" applyAlignment="1">
      <alignment/>
    </xf>
    <xf numFmtId="3" fontId="26" fillId="0" borderId="0" xfId="0" applyNumberFormat="1" applyFont="1" applyAlignment="1">
      <alignment/>
    </xf>
    <xf numFmtId="180" fontId="26" fillId="0" borderId="22" xfId="15" applyNumberFormat="1" applyFont="1" applyBorder="1" applyAlignment="1">
      <alignment/>
    </xf>
    <xf numFmtId="3" fontId="24" fillId="0" borderId="25" xfId="15" applyNumberFormat="1" applyFont="1" applyBorder="1" applyAlignment="1">
      <alignment/>
    </xf>
    <xf numFmtId="3" fontId="23" fillId="0" borderId="0" xfId="15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6" fillId="0" borderId="21" xfId="15" applyNumberFormat="1" applyFont="1" applyBorder="1" applyAlignment="1">
      <alignment/>
    </xf>
    <xf numFmtId="3" fontId="21" fillId="0" borderId="21" xfId="15" applyNumberFormat="1" applyFont="1" applyBorder="1" applyAlignment="1">
      <alignment/>
    </xf>
    <xf numFmtId="3" fontId="12" fillId="0" borderId="0" xfId="15" applyNumberFormat="1" applyFont="1" applyBorder="1" applyAlignment="1">
      <alignment/>
    </xf>
    <xf numFmtId="3" fontId="14" fillId="0" borderId="24" xfId="15" applyNumberFormat="1" applyFont="1" applyBorder="1" applyAlignment="1">
      <alignment/>
    </xf>
    <xf numFmtId="3" fontId="27" fillId="0" borderId="23" xfId="15" applyNumberFormat="1" applyFont="1" applyBorder="1" applyAlignment="1">
      <alignment/>
    </xf>
    <xf numFmtId="3" fontId="11" fillId="0" borderId="22" xfId="15" applyNumberFormat="1" applyFont="1" applyBorder="1" applyAlignment="1">
      <alignment/>
    </xf>
    <xf numFmtId="3" fontId="14" fillId="0" borderId="23" xfId="15" applyNumberFormat="1" applyFont="1" applyBorder="1" applyAlignment="1">
      <alignment/>
    </xf>
    <xf numFmtId="3" fontId="14" fillId="0" borderId="25" xfId="15" applyNumberFormat="1" applyFont="1" applyBorder="1" applyAlignment="1">
      <alignment/>
    </xf>
    <xf numFmtId="3" fontId="27" fillId="0" borderId="25" xfId="15" applyNumberFormat="1" applyFont="1" applyBorder="1" applyAlignment="1">
      <alignment/>
    </xf>
    <xf numFmtId="3" fontId="5" fillId="0" borderId="25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6" fillId="0" borderId="19" xfId="15" applyNumberFormat="1" applyFont="1" applyBorder="1" applyAlignment="1">
      <alignment/>
    </xf>
    <xf numFmtId="3" fontId="21" fillId="0" borderId="19" xfId="15" applyNumberFormat="1" applyFont="1" applyBorder="1" applyAlignment="1">
      <alignment/>
    </xf>
    <xf numFmtId="3" fontId="6" fillId="0" borderId="26" xfId="15" applyNumberFormat="1" applyFont="1" applyBorder="1" applyAlignment="1">
      <alignment/>
    </xf>
    <xf numFmtId="3" fontId="21" fillId="0" borderId="26" xfId="15" applyNumberFormat="1" applyFont="1" applyBorder="1" applyAlignment="1">
      <alignment/>
    </xf>
    <xf numFmtId="3" fontId="14" fillId="0" borderId="0" xfId="0" applyNumberFormat="1" applyFont="1" applyBorder="1" applyAlignment="1">
      <alignment horizontal="left"/>
    </xf>
    <xf numFmtId="3" fontId="11" fillId="0" borderId="0" xfId="15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20" fillId="0" borderId="22" xfId="15" applyNumberFormat="1" applyFont="1" applyBorder="1" applyAlignment="1">
      <alignment/>
    </xf>
    <xf numFmtId="3" fontId="6" fillId="0" borderId="20" xfId="0" applyNumberFormat="1" applyFont="1" applyBorder="1" applyAlignment="1">
      <alignment horizontal="center" vertical="center"/>
    </xf>
    <xf numFmtId="3" fontId="12" fillId="0" borderId="21" xfId="15" applyNumberFormat="1" applyFont="1" applyBorder="1" applyAlignment="1">
      <alignment/>
    </xf>
    <xf numFmtId="3" fontId="23" fillId="0" borderId="21" xfId="15" applyNumberFormat="1" applyFont="1" applyBorder="1" applyAlignment="1">
      <alignment/>
    </xf>
    <xf numFmtId="3" fontId="11" fillId="0" borderId="27" xfId="15" applyNumberFormat="1" applyFont="1" applyBorder="1" applyAlignment="1">
      <alignment/>
    </xf>
    <xf numFmtId="3" fontId="14" fillId="0" borderId="27" xfId="15" applyNumberFormat="1" applyFont="1" applyBorder="1" applyAlignment="1">
      <alignment/>
    </xf>
    <xf numFmtId="3" fontId="11" fillId="0" borderId="23" xfId="15" applyNumberFormat="1" applyFont="1" applyBorder="1" applyAlignment="1">
      <alignment/>
    </xf>
    <xf numFmtId="3" fontId="11" fillId="0" borderId="25" xfId="15" applyNumberFormat="1" applyFont="1" applyBorder="1" applyAlignment="1">
      <alignment/>
    </xf>
    <xf numFmtId="3" fontId="11" fillId="0" borderId="24" xfId="15" applyNumberFormat="1" applyFont="1" applyBorder="1" applyAlignment="1">
      <alignment/>
    </xf>
    <xf numFmtId="3" fontId="5" fillId="0" borderId="27" xfId="15" applyNumberFormat="1" applyFont="1" applyBorder="1" applyAlignment="1">
      <alignment/>
    </xf>
    <xf numFmtId="3" fontId="11" fillId="0" borderId="26" xfId="15" applyNumberFormat="1" applyFont="1" applyBorder="1" applyAlignment="1">
      <alignment/>
    </xf>
    <xf numFmtId="3" fontId="12" fillId="0" borderId="0" xfId="0" applyNumberFormat="1" applyFont="1" applyBorder="1" applyAlignment="1">
      <alignment horizontal="left" wrapText="1"/>
    </xf>
    <xf numFmtId="3" fontId="5" fillId="0" borderId="26" xfId="15" applyNumberFormat="1" applyFont="1" applyBorder="1" applyAlignment="1">
      <alignment/>
    </xf>
    <xf numFmtId="3" fontId="12" fillId="0" borderId="24" xfId="15" applyNumberFormat="1" applyFont="1" applyBorder="1" applyAlignment="1">
      <alignment/>
    </xf>
    <xf numFmtId="3" fontId="6" fillId="0" borderId="24" xfId="15" applyNumberFormat="1" applyFont="1" applyBorder="1" applyAlignment="1">
      <alignment/>
    </xf>
    <xf numFmtId="3" fontId="12" fillId="0" borderId="26" xfId="15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 quotePrefix="1">
      <alignment horizontal="left" wrapText="1"/>
    </xf>
    <xf numFmtId="3" fontId="13" fillId="0" borderId="0" xfId="0" applyNumberFormat="1" applyFont="1" applyBorder="1" applyAlignment="1">
      <alignment horizontal="left" wrapText="1"/>
    </xf>
    <xf numFmtId="3" fontId="27" fillId="0" borderId="23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7" fontId="27" fillId="0" borderId="23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9" fillId="0" borderId="0" xfId="15" applyNumberFormat="1" applyFont="1" applyAlignment="1">
      <alignment/>
    </xf>
    <xf numFmtId="3" fontId="29" fillId="0" borderId="0" xfId="0" applyNumberFormat="1" applyFont="1" applyAlignment="1">
      <alignment/>
    </xf>
    <xf numFmtId="3" fontId="27" fillId="0" borderId="28" xfId="0" applyNumberFormat="1" applyFont="1" applyBorder="1" applyAlignment="1">
      <alignment/>
    </xf>
    <xf numFmtId="3" fontId="27" fillId="0" borderId="29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3" fontId="27" fillId="0" borderId="20" xfId="0" applyNumberFormat="1" applyFont="1" applyBorder="1" applyAlignment="1">
      <alignment horizontal="right"/>
    </xf>
    <xf numFmtId="37" fontId="27" fillId="0" borderId="20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27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3" fontId="30" fillId="0" borderId="0" xfId="15" applyNumberFormat="1" applyFont="1" applyAlignment="1">
      <alignment/>
    </xf>
    <xf numFmtId="3" fontId="3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3" fontId="20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/>
    </xf>
    <xf numFmtId="3" fontId="11" fillId="0" borderId="0" xfId="0" applyNumberFormat="1" applyFont="1" applyBorder="1" applyAlignment="1" quotePrefix="1">
      <alignment horizontal="justify" wrapText="1"/>
    </xf>
    <xf numFmtId="3" fontId="19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 wrapText="1"/>
    </xf>
    <xf numFmtId="3" fontId="19" fillId="0" borderId="26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 wrapText="1"/>
    </xf>
    <xf numFmtId="3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right"/>
    </xf>
    <xf numFmtId="9" fontId="31" fillId="0" borderId="0" xfId="19" applyFont="1" applyBorder="1" applyAlignment="1">
      <alignment horizontal="center"/>
    </xf>
    <xf numFmtId="9" fontId="20" fillId="0" borderId="0" xfId="19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justify" wrapText="1"/>
    </xf>
    <xf numFmtId="3" fontId="12" fillId="0" borderId="0" xfId="0" applyNumberFormat="1" applyFont="1" applyBorder="1" applyAlignment="1">
      <alignment horizontal="justify" wrapText="1"/>
    </xf>
    <xf numFmtId="3" fontId="11" fillId="0" borderId="0" xfId="0" applyNumberFormat="1" applyFont="1" applyBorder="1" applyAlignment="1" quotePrefix="1">
      <alignment horizontal="left" wrapText="1"/>
    </xf>
    <xf numFmtId="3" fontId="11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centerContinuous"/>
    </xf>
    <xf numFmtId="37" fontId="3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Continuous"/>
    </xf>
    <xf numFmtId="3" fontId="3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justify"/>
    </xf>
    <xf numFmtId="3" fontId="31" fillId="0" borderId="0" xfId="0" applyNumberFormat="1" applyFont="1" applyBorder="1" applyAlignment="1">
      <alignment horizontal="justify"/>
    </xf>
    <xf numFmtId="3" fontId="20" fillId="0" borderId="0" xfId="15" applyNumberFormat="1" applyFont="1" applyBorder="1" applyAlignment="1">
      <alignment horizontal="justify"/>
    </xf>
    <xf numFmtId="3" fontId="20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Border="1" applyAlignment="1" quotePrefix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3" fontId="32" fillId="0" borderId="0" xfId="15" applyNumberFormat="1" applyFont="1" applyAlignment="1">
      <alignment/>
    </xf>
    <xf numFmtId="3" fontId="32" fillId="0" borderId="0" xfId="0" applyNumberFormat="1" applyFont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3" fontId="20" fillId="0" borderId="31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justify" wrapText="1"/>
    </xf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 quotePrefix="1">
      <alignment horizontal="left"/>
    </xf>
    <xf numFmtId="3" fontId="11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Continuous"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1" xfId="0" applyNumberFormat="1" applyFont="1" applyBorder="1" applyAlignment="1">
      <alignment horizontal="centerContinuous"/>
    </xf>
    <xf numFmtId="3" fontId="3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15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15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34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15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2" fillId="0" borderId="32" xfId="15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1" fillId="0" borderId="37" xfId="0" applyNumberFormat="1" applyFont="1" applyBorder="1" applyAlignment="1">
      <alignment horizontal="center"/>
    </xf>
    <xf numFmtId="3" fontId="31" fillId="0" borderId="38" xfId="0" applyNumberFormat="1" applyFont="1" applyBorder="1" applyAlignment="1">
      <alignment horizontal="centerContinuous"/>
    </xf>
    <xf numFmtId="3" fontId="31" fillId="0" borderId="7" xfId="0" applyNumberFormat="1" applyFont="1" applyBorder="1" applyAlignment="1">
      <alignment/>
    </xf>
    <xf numFmtId="3" fontId="20" fillId="0" borderId="37" xfId="0" applyNumberFormat="1" applyFont="1" applyBorder="1" applyAlignment="1">
      <alignment horizontal="centerContinuous"/>
    </xf>
    <xf numFmtId="3" fontId="20" fillId="0" borderId="7" xfId="0" applyNumberFormat="1" applyFont="1" applyBorder="1" applyAlignment="1">
      <alignment horizontal="centerContinuous"/>
    </xf>
    <xf numFmtId="3" fontId="31" fillId="0" borderId="0" xfId="0" applyNumberFormat="1" applyFont="1" applyAlignment="1">
      <alignment/>
    </xf>
    <xf numFmtId="3" fontId="31" fillId="0" borderId="0" xfId="15" applyNumberFormat="1" applyFont="1" applyAlignment="1">
      <alignment/>
    </xf>
    <xf numFmtId="3" fontId="31" fillId="0" borderId="28" xfId="0" applyNumberFormat="1" applyFont="1" applyBorder="1" applyAlignment="1">
      <alignment horizontal="center"/>
    </xf>
    <xf numFmtId="3" fontId="31" fillId="0" borderId="29" xfId="0" applyNumberFormat="1" applyFont="1" applyBorder="1" applyAlignment="1">
      <alignment horizontal="centerContinuous"/>
    </xf>
    <xf numFmtId="3" fontId="31" fillId="0" borderId="30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centerContinuous"/>
    </xf>
    <xf numFmtId="3" fontId="20" fillId="0" borderId="30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Continuous"/>
    </xf>
    <xf numFmtId="3" fontId="20" fillId="0" borderId="30" xfId="0" applyNumberFormat="1" applyFont="1" applyBorder="1" applyAlignment="1">
      <alignment horizontal="centerContinuous"/>
    </xf>
    <xf numFmtId="3" fontId="11" fillId="0" borderId="39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3" xfId="15" applyNumberFormat="1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26" xfId="15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left" wrapText="1"/>
    </xf>
    <xf numFmtId="3" fontId="11" fillId="0" borderId="14" xfId="0" applyNumberFormat="1" applyFont="1" applyBorder="1" applyAlignment="1">
      <alignment horizontal="left" wrapText="1"/>
    </xf>
    <xf numFmtId="3" fontId="11" fillId="0" borderId="15" xfId="0" applyNumberFormat="1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left" wrapText="1"/>
    </xf>
    <xf numFmtId="3" fontId="12" fillId="0" borderId="37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7" fontId="14" fillId="0" borderId="14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" fontId="25" fillId="0" borderId="28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7" fontId="27" fillId="0" borderId="14" xfId="0" applyNumberFormat="1" applyFont="1" applyBorder="1" applyAlignment="1">
      <alignment horizontal="right"/>
    </xf>
    <xf numFmtId="37" fontId="27" fillId="0" borderId="10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left" wrapText="1"/>
    </xf>
    <xf numFmtId="3" fontId="21" fillId="0" borderId="15" xfId="0" applyNumberFormat="1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left" wrapText="1"/>
    </xf>
    <xf numFmtId="3" fontId="6" fillId="0" borderId="1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 horizontal="center"/>
    </xf>
    <xf numFmtId="3" fontId="21" fillId="0" borderId="40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justify" wrapText="1"/>
    </xf>
    <xf numFmtId="3" fontId="14" fillId="0" borderId="22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43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left"/>
    </xf>
    <xf numFmtId="3" fontId="6" fillId="0" borderId="32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 horizontal="left"/>
    </xf>
    <xf numFmtId="3" fontId="6" fillId="0" borderId="39" xfId="0" applyNumberFormat="1" applyFont="1" applyBorder="1" applyAlignment="1">
      <alignment horizontal="left"/>
    </xf>
    <xf numFmtId="3" fontId="6" fillId="0" borderId="40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 horizontal="left"/>
    </xf>
    <xf numFmtId="3" fontId="14" fillId="0" borderId="39" xfId="0" applyNumberFormat="1" applyFont="1" applyBorder="1" applyAlignment="1">
      <alignment horizontal="left"/>
    </xf>
    <xf numFmtId="3" fontId="14" fillId="0" borderId="40" xfId="0" applyNumberFormat="1" applyFont="1" applyBorder="1" applyAlignment="1">
      <alignment horizontal="left"/>
    </xf>
    <xf numFmtId="3" fontId="14" fillId="0" borderId="4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left"/>
    </xf>
    <xf numFmtId="3" fontId="14" fillId="0" borderId="10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left"/>
    </xf>
    <xf numFmtId="3" fontId="14" fillId="0" borderId="12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horizontal="left"/>
    </xf>
    <xf numFmtId="3" fontId="12" fillId="0" borderId="29" xfId="15" applyNumberFormat="1" applyFont="1" applyBorder="1" applyAlignment="1">
      <alignment horizontal="right"/>
    </xf>
    <xf numFmtId="3" fontId="12" fillId="0" borderId="0" xfId="15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left"/>
    </xf>
    <xf numFmtId="3" fontId="24" fillId="0" borderId="15" xfId="0" applyNumberFormat="1" applyFont="1" applyBorder="1" applyAlignment="1">
      <alignment horizontal="left"/>
    </xf>
    <xf numFmtId="3" fontId="24" fillId="0" borderId="10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justify" wrapText="1"/>
    </xf>
    <xf numFmtId="3" fontId="13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 quotePrefix="1">
      <alignment horizontal="justify" wrapText="1"/>
    </xf>
    <xf numFmtId="3" fontId="11" fillId="0" borderId="0" xfId="0" applyNumberFormat="1" applyFont="1" applyAlignment="1">
      <alignment horizontal="justify" wrapText="1"/>
    </xf>
    <xf numFmtId="3" fontId="12" fillId="0" borderId="0" xfId="0" applyNumberFormat="1" applyFont="1" applyAlignment="1">
      <alignment horizontal="left" wrapText="1"/>
    </xf>
    <xf numFmtId="3" fontId="11" fillId="0" borderId="0" xfId="0" applyNumberFormat="1" applyFont="1" applyAlignment="1" quotePrefix="1">
      <alignment horizontal="left" wrapText="1"/>
    </xf>
    <xf numFmtId="3" fontId="11" fillId="0" borderId="0" xfId="0" applyNumberFormat="1" applyFont="1" applyAlignment="1">
      <alignment horizontal="left" wrapText="1"/>
    </xf>
    <xf numFmtId="3" fontId="12" fillId="0" borderId="0" xfId="0" applyNumberFormat="1" applyFont="1" applyAlignment="1">
      <alignment horizontal="left"/>
    </xf>
    <xf numFmtId="3" fontId="11" fillId="0" borderId="0" xfId="0" applyNumberFormat="1" applyFont="1" applyAlignment="1" quotePrefix="1">
      <alignment horizontal="left" wrapText="1"/>
    </xf>
    <xf numFmtId="3" fontId="11" fillId="0" borderId="0" xfId="0" applyNumberFormat="1" applyFont="1" applyAlignment="1">
      <alignment horizontal="left" wrapText="1"/>
    </xf>
    <xf numFmtId="3" fontId="11" fillId="0" borderId="0" xfId="0" applyNumberFormat="1" applyFont="1" applyAlignment="1">
      <alignment horizontal="justify" wrapText="1"/>
    </xf>
    <xf numFmtId="3" fontId="11" fillId="0" borderId="0" xfId="0" applyNumberFormat="1" applyFont="1" applyAlignment="1" quotePrefix="1">
      <alignment horizontal="justify" wrapTex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BCTCQUY3%20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O%20CAO%20QUAN%20TRI2009\CPSX,GTSP%20-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Thuyenminh"/>
    </sheetNames>
    <sheetDataSet>
      <sheetData sheetId="0">
        <row r="16">
          <cell r="D16">
            <v>112988388104</v>
          </cell>
          <cell r="E16">
            <v>108155607963</v>
          </cell>
        </row>
        <row r="17">
          <cell r="D17">
            <v>1433213562</v>
          </cell>
          <cell r="E17">
            <v>921533825</v>
          </cell>
        </row>
        <row r="20">
          <cell r="D20">
            <v>9744758213</v>
          </cell>
          <cell r="E20">
            <v>3580077248</v>
          </cell>
        </row>
        <row r="21">
          <cell r="D21">
            <v>-183831760</v>
          </cell>
        </row>
        <row r="45">
          <cell r="D45">
            <v>99200000</v>
          </cell>
          <cell r="E45">
            <v>17000000</v>
          </cell>
        </row>
        <row r="50">
          <cell r="D50">
            <v>2417400000</v>
          </cell>
          <cell r="E50">
            <v>2584591731</v>
          </cell>
        </row>
        <row r="52">
          <cell r="D52">
            <v>28400000003</v>
          </cell>
          <cell r="E52">
            <v>27900000003</v>
          </cell>
        </row>
        <row r="55">
          <cell r="D55">
            <v>363690041</v>
          </cell>
          <cell r="E55">
            <v>247945680</v>
          </cell>
        </row>
        <row r="64">
          <cell r="D64">
            <v>6424754000</v>
          </cell>
          <cell r="E64">
            <v>2492624472</v>
          </cell>
        </row>
        <row r="69">
          <cell r="D69">
            <v>14613373789</v>
          </cell>
          <cell r="E69">
            <v>8968772395</v>
          </cell>
        </row>
        <row r="79">
          <cell r="D79">
            <v>311595000</v>
          </cell>
          <cell r="E79">
            <v>1864109000</v>
          </cell>
        </row>
        <row r="81">
          <cell r="D81">
            <v>2696208239</v>
          </cell>
          <cell r="E81">
            <v>2361478618</v>
          </cell>
        </row>
      </sheetData>
      <sheetData sheetId="1">
        <row r="8">
          <cell r="F8">
            <v>75393431272</v>
          </cell>
          <cell r="G8">
            <v>72325786197</v>
          </cell>
        </row>
        <row r="9">
          <cell r="F9">
            <v>224052227</v>
          </cell>
        </row>
        <row r="14">
          <cell r="F14">
            <v>64131477446</v>
          </cell>
          <cell r="G14">
            <v>58518234818</v>
          </cell>
        </row>
        <row r="16">
          <cell r="F16">
            <v>51175890</v>
          </cell>
          <cell r="G16">
            <v>240825485</v>
          </cell>
        </row>
        <row r="18">
          <cell r="F18">
            <v>1569690687</v>
          </cell>
          <cell r="G18">
            <v>1392670307</v>
          </cell>
        </row>
        <row r="22">
          <cell r="F22">
            <v>40227403</v>
          </cell>
          <cell r="G22">
            <v>20700000</v>
          </cell>
        </row>
        <row r="23">
          <cell r="F23">
            <v>610442297</v>
          </cell>
          <cell r="G23">
            <v>117061105</v>
          </cell>
        </row>
        <row r="26">
          <cell r="F26">
            <v>1021151574</v>
          </cell>
          <cell r="G26">
            <v>1198456647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hoach"/>
      <sheetName val="kehoach (2)"/>
      <sheetName val="KQKDCT-CQQuy1"/>
      <sheetName val="KQKDCT-TCT 2008-DCKT  (2)"/>
      <sheetName val="CPGT QII-2009CQ"/>
      <sheetName val="CPGT QIII-2009CQ"/>
      <sheetName val="CPGT9t2009CQ"/>
      <sheetName val="CPGT QII-2009TCT (3)"/>
      <sheetName val="CP-SL"/>
      <sheetName val="CP-SL (4)"/>
      <sheetName val="CP-SL (2)"/>
      <sheetName val="CPGT QII-2009TCT (2)"/>
      <sheetName val="KQKDCT-CQQuy2-6thang"/>
      <sheetName val="KQKDCT-CQQuy2-6thang (3)"/>
      <sheetName val="candoiCQ"/>
      <sheetName val="CP-SL (3)"/>
      <sheetName val="CDnam2009 dadieuchinhTCT"/>
      <sheetName val="CDnam2009 dadieuchinhTCT (2)"/>
      <sheetName val="CDnam2009 dadieuchinhCQ"/>
      <sheetName val="CPGT2009TCT"/>
      <sheetName val="CPGT2009CQ "/>
      <sheetName val="KQKDCT-CQ (da sua kiemtoan)"/>
      <sheetName val="SSCP_SL dung "/>
      <sheetName val="SSCP_SL dung  (2)"/>
      <sheetName val="KQKDCT-TCTsuakiemtoan"/>
      <sheetName val="KQKDCT-TCTsuakiemtoan (2)"/>
      <sheetName val="Sheet6"/>
      <sheetName val="CandoiTCT"/>
      <sheetName val="KQKDCT-CQQuy3-9thang"/>
      <sheetName val="KQKDCT-CQnam2009"/>
      <sheetName val="CPGT QIII-2009TCT"/>
      <sheetName val="KQKDCT-TCQQuy3-9thang"/>
      <sheetName val="KQKDCT-CQQuy2-6thang (2)"/>
      <sheetName val="CPGT 2009-TCT"/>
      <sheetName val="KQKDCT-CQ 2008-DCKT"/>
      <sheetName val="CP-SL (5)"/>
      <sheetName val="CPGT2009CQ  (2)"/>
      <sheetName val="CDnam2009 dadieuchinh (2)"/>
      <sheetName val="CDnam2009 dadieuchinh (3)"/>
      <sheetName val="SSCP_SL (2)"/>
      <sheetName val="SSCP_SL (3)"/>
      <sheetName val="KQKDCT-CQQuy3-9thang (2)"/>
      <sheetName val="KQKDCT-TCT"/>
    </sheetNames>
    <sheetDataSet>
      <sheetData sheetId="41">
        <row r="108">
          <cell r="H108">
            <v>772335559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6"/>
  <sheetViews>
    <sheetView workbookViewId="0" topLeftCell="A79">
      <selection activeCell="D56" sqref="D56"/>
    </sheetView>
  </sheetViews>
  <sheetFormatPr defaultColWidth="9.140625" defaultRowHeight="12"/>
  <cols>
    <col min="1" max="1" width="44.7109375" style="0" customWidth="1"/>
    <col min="2" max="2" width="10.00390625" style="0" customWidth="1"/>
    <col min="4" max="5" width="16.421875" style="0" customWidth="1"/>
  </cols>
  <sheetData>
    <row r="1" spans="1:5" s="6" customFormat="1" ht="12">
      <c r="A1" s="8" t="s">
        <v>208</v>
      </c>
      <c r="B1" s="8"/>
      <c r="E1" s="7" t="s">
        <v>207</v>
      </c>
    </row>
    <row r="2" spans="1:5" s="6" customFormat="1" ht="12">
      <c r="A2" s="8" t="s">
        <v>209</v>
      </c>
      <c r="B2" s="8"/>
      <c r="E2" s="7" t="s">
        <v>296</v>
      </c>
    </row>
    <row r="3" spans="1:5" s="6" customFormat="1" ht="12">
      <c r="A3" s="8" t="s">
        <v>210</v>
      </c>
      <c r="B3" s="8"/>
      <c r="E3" s="7"/>
    </row>
    <row r="4" spans="3:4" s="6" customFormat="1" ht="12">
      <c r="C4" s="314"/>
      <c r="D4" s="314"/>
    </row>
    <row r="5" spans="1:35" s="5" customFormat="1" ht="19.5" customHeight="1">
      <c r="A5" s="315" t="s">
        <v>0</v>
      </c>
      <c r="B5" s="316"/>
      <c r="C5" s="316"/>
      <c r="D5" s="316"/>
      <c r="E5" s="31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5" customFormat="1" ht="12.75">
      <c r="A6" s="313" t="s">
        <v>297</v>
      </c>
      <c r="B6" s="313"/>
      <c r="C6" s="313"/>
      <c r="D6" s="313"/>
      <c r="E6" s="31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5" s="6" customFormat="1" ht="15.75" customHeight="1">
      <c r="A7" s="317"/>
      <c r="B7" s="317"/>
      <c r="C7" s="317"/>
      <c r="D7" s="317"/>
      <c r="E7" s="317"/>
    </row>
    <row r="8" spans="1:35" s="5" customFormat="1" ht="23.25" customHeight="1">
      <c r="A8" s="15" t="s">
        <v>1</v>
      </c>
      <c r="B8" s="15" t="s">
        <v>2</v>
      </c>
      <c r="C8" s="15" t="s">
        <v>3</v>
      </c>
      <c r="D8" s="15" t="s">
        <v>5</v>
      </c>
      <c r="E8" s="15" t="s">
        <v>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5" ht="12.75" customHeight="1">
      <c r="A9" s="1" t="s">
        <v>6</v>
      </c>
      <c r="B9" s="11"/>
      <c r="C9" s="1"/>
      <c r="D9" s="1"/>
      <c r="E9" s="1"/>
    </row>
    <row r="10" spans="1:5" ht="12.75" customHeight="1">
      <c r="A10" s="1" t="s">
        <v>7</v>
      </c>
      <c r="B10" s="11" t="s">
        <v>8</v>
      </c>
      <c r="C10" s="1"/>
      <c r="D10" s="19">
        <f>+D11+D14+D17+D24+D27</f>
        <v>168274611431</v>
      </c>
      <c r="E10" s="19">
        <f>+E11+E14+E17+E24+E27</f>
        <v>155992262604</v>
      </c>
    </row>
    <row r="11" spans="1:5" ht="12.75" customHeight="1">
      <c r="A11" s="1" t="s">
        <v>9</v>
      </c>
      <c r="B11" s="11" t="s">
        <v>10</v>
      </c>
      <c r="C11" s="1"/>
      <c r="D11" s="19">
        <f>SUM(D12:D13)</f>
        <v>3418414979</v>
      </c>
      <c r="E11" s="19">
        <f>SUM(E12:E13)</f>
        <v>9321322900</v>
      </c>
    </row>
    <row r="12" spans="1:5" ht="12.75" customHeight="1">
      <c r="A12" s="2" t="s">
        <v>11</v>
      </c>
      <c r="B12" s="10" t="s">
        <v>12</v>
      </c>
      <c r="C12" s="2"/>
      <c r="D12" s="18">
        <v>3418414979</v>
      </c>
      <c r="E12" s="18">
        <v>9321322900</v>
      </c>
    </row>
    <row r="13" spans="1:5" ht="12.75" customHeight="1">
      <c r="A13" s="2" t="s">
        <v>13</v>
      </c>
      <c r="B13" s="10" t="s">
        <v>14</v>
      </c>
      <c r="C13" s="2"/>
      <c r="D13" s="18">
        <v>0</v>
      </c>
      <c r="E13" s="18">
        <v>0</v>
      </c>
    </row>
    <row r="14" spans="1:5" ht="12.75" customHeight="1">
      <c r="A14" s="1" t="s">
        <v>15</v>
      </c>
      <c r="B14" s="11" t="s">
        <v>16</v>
      </c>
      <c r="C14" s="1"/>
      <c r="D14" s="18">
        <v>0</v>
      </c>
      <c r="E14" s="18">
        <v>0</v>
      </c>
    </row>
    <row r="15" spans="1:5" ht="12.75" customHeight="1">
      <c r="A15" s="2" t="s">
        <v>17</v>
      </c>
      <c r="B15" s="10" t="s">
        <v>18</v>
      </c>
      <c r="C15" s="2"/>
      <c r="D15" s="18">
        <v>0</v>
      </c>
      <c r="E15" s="18">
        <v>0</v>
      </c>
    </row>
    <row r="16" spans="1:5" ht="12.75" customHeight="1">
      <c r="A16" s="2" t="s">
        <v>19</v>
      </c>
      <c r="B16" s="10" t="s">
        <v>20</v>
      </c>
      <c r="C16" s="2"/>
      <c r="D16" s="18">
        <v>0</v>
      </c>
      <c r="E16" s="18">
        <v>0</v>
      </c>
    </row>
    <row r="17" spans="1:5" ht="12.75" customHeight="1">
      <c r="A17" s="1" t="s">
        <v>21</v>
      </c>
      <c r="B17" s="11" t="s">
        <v>22</v>
      </c>
      <c r="C17" s="1"/>
      <c r="D17" s="20">
        <f>SUM(D18:D23)</f>
        <v>123982528119</v>
      </c>
      <c r="E17" s="20">
        <f>SUM(E18:E23)</f>
        <v>112473387276</v>
      </c>
    </row>
    <row r="18" spans="1:5" ht="12.75" customHeight="1">
      <c r="A18" s="2" t="s">
        <v>23</v>
      </c>
      <c r="B18" s="10" t="s">
        <v>24</v>
      </c>
      <c r="C18" s="2"/>
      <c r="D18" s="18">
        <v>112988388104</v>
      </c>
      <c r="E18" s="18">
        <v>108155607963</v>
      </c>
    </row>
    <row r="19" spans="1:5" ht="12.75" customHeight="1">
      <c r="A19" s="2" t="s">
        <v>25</v>
      </c>
      <c r="B19" s="10" t="s">
        <v>26</v>
      </c>
      <c r="C19" s="2"/>
      <c r="D19" s="18">
        <v>1433213562</v>
      </c>
      <c r="E19" s="18">
        <v>921533825</v>
      </c>
    </row>
    <row r="20" spans="1:5" ht="12.75" customHeight="1">
      <c r="A20" s="2" t="s">
        <v>27</v>
      </c>
      <c r="B20" s="10" t="s">
        <v>28</v>
      </c>
      <c r="C20" s="2"/>
      <c r="D20" s="18">
        <v>0</v>
      </c>
      <c r="E20" s="18">
        <v>0</v>
      </c>
    </row>
    <row r="21" spans="1:5" ht="12.75" customHeight="1">
      <c r="A21" s="2" t="s">
        <v>29</v>
      </c>
      <c r="B21" s="10" t="s">
        <v>30</v>
      </c>
      <c r="C21" s="2"/>
      <c r="D21" s="18">
        <v>0</v>
      </c>
      <c r="E21" s="18">
        <v>0</v>
      </c>
    </row>
    <row r="22" spans="1:5" ht="12.75" customHeight="1">
      <c r="A22" s="2" t="s">
        <v>31</v>
      </c>
      <c r="B22" s="10" t="s">
        <v>32</v>
      </c>
      <c r="C22" s="2"/>
      <c r="D22" s="18">
        <v>9744758213</v>
      </c>
      <c r="E22" s="18">
        <v>3580077248</v>
      </c>
    </row>
    <row r="23" spans="1:5" ht="12.75" customHeight="1">
      <c r="A23" s="2" t="s">
        <v>33</v>
      </c>
      <c r="B23" s="10" t="s">
        <v>34</v>
      </c>
      <c r="C23" s="2"/>
      <c r="D23" s="18">
        <v>-183831760</v>
      </c>
      <c r="E23" s="18">
        <v>-183831760</v>
      </c>
    </row>
    <row r="24" spans="1:5" ht="12.75" customHeight="1">
      <c r="A24" s="1" t="s">
        <v>35</v>
      </c>
      <c r="B24" s="11" t="s">
        <v>36</v>
      </c>
      <c r="C24" s="1"/>
      <c r="D24" s="20">
        <f>SUM(D25:D26)</f>
        <v>30927999376</v>
      </c>
      <c r="E24" s="20">
        <f>SUM(E25:E26)</f>
        <v>29476905295</v>
      </c>
    </row>
    <row r="25" spans="1:5" ht="12.75" customHeight="1">
      <c r="A25" s="2" t="s">
        <v>37</v>
      </c>
      <c r="B25" s="10" t="s">
        <v>38</v>
      </c>
      <c r="C25" s="2"/>
      <c r="D25" s="18">
        <v>30927999376</v>
      </c>
      <c r="E25" s="18">
        <v>29476905295</v>
      </c>
    </row>
    <row r="26" spans="1:5" ht="12.75" customHeight="1">
      <c r="A26" s="2" t="s">
        <v>39</v>
      </c>
      <c r="B26" s="10" t="s">
        <v>40</v>
      </c>
      <c r="C26" s="2"/>
      <c r="D26" s="18">
        <v>0</v>
      </c>
      <c r="E26" s="18">
        <v>0</v>
      </c>
    </row>
    <row r="27" spans="1:5" ht="12.75" customHeight="1">
      <c r="A27" s="1" t="s">
        <v>41</v>
      </c>
      <c r="B27" s="11" t="s">
        <v>42</v>
      </c>
      <c r="C27" s="1"/>
      <c r="D27" s="20">
        <f>SUM(D28:D31)</f>
        <v>9945668957</v>
      </c>
      <c r="E27" s="20">
        <f>SUM(E28:E31)</f>
        <v>4720647133</v>
      </c>
    </row>
    <row r="28" spans="1:5" ht="12.75" customHeight="1">
      <c r="A28" s="2" t="s">
        <v>43</v>
      </c>
      <c r="B28" s="10" t="s">
        <v>44</v>
      </c>
      <c r="C28" s="2"/>
      <c r="D28" s="18">
        <v>115899709</v>
      </c>
      <c r="E28" s="18"/>
    </row>
    <row r="29" spans="1:5" ht="12.75" customHeight="1">
      <c r="A29" s="2" t="s">
        <v>45</v>
      </c>
      <c r="B29" s="10" t="s">
        <v>46</v>
      </c>
      <c r="C29" s="2"/>
      <c r="D29" s="18">
        <v>0</v>
      </c>
      <c r="E29" s="18">
        <v>0</v>
      </c>
    </row>
    <row r="30" spans="1:5" ht="12.75" customHeight="1">
      <c r="A30" s="2" t="s">
        <v>47</v>
      </c>
      <c r="B30" s="10" t="s">
        <v>48</v>
      </c>
      <c r="C30" s="2"/>
      <c r="D30" s="18">
        <v>0</v>
      </c>
      <c r="E30" s="18">
        <v>0</v>
      </c>
    </row>
    <row r="31" spans="1:5" ht="12.75" customHeight="1">
      <c r="A31" s="2" t="s">
        <v>49</v>
      </c>
      <c r="B31" s="10" t="s">
        <v>50</v>
      </c>
      <c r="C31" s="2"/>
      <c r="D31" s="18">
        <v>9829769248</v>
      </c>
      <c r="E31" s="18">
        <v>4720647133</v>
      </c>
    </row>
    <row r="32" spans="1:5" ht="12.75" customHeight="1">
      <c r="A32" s="1" t="s">
        <v>51</v>
      </c>
      <c r="B32" s="11" t="s">
        <v>52</v>
      </c>
      <c r="C32" s="1"/>
      <c r="D32" s="20">
        <f>+D33+D39+D50+D53+D58+D62</f>
        <v>34047671177</v>
      </c>
      <c r="E32" s="20">
        <f>+E33+E39+E50+E53+E58+E62</f>
        <v>33565588344</v>
      </c>
    </row>
    <row r="33" spans="1:5" ht="12.75" customHeight="1">
      <c r="A33" s="1" t="s">
        <v>53</v>
      </c>
      <c r="B33" s="11" t="s">
        <v>54</v>
      </c>
      <c r="C33" s="1"/>
      <c r="D33" s="18">
        <v>0</v>
      </c>
      <c r="E33" s="18">
        <v>0</v>
      </c>
    </row>
    <row r="34" spans="1:5" ht="12.75" customHeight="1">
      <c r="A34" s="2" t="s">
        <v>55</v>
      </c>
      <c r="B34" s="10" t="s">
        <v>56</v>
      </c>
      <c r="C34" s="2"/>
      <c r="D34" s="18">
        <v>0</v>
      </c>
      <c r="E34" s="18">
        <v>0</v>
      </c>
    </row>
    <row r="35" spans="1:5" ht="12.75" customHeight="1">
      <c r="A35" s="2" t="s">
        <v>57</v>
      </c>
      <c r="B35" s="10" t="s">
        <v>58</v>
      </c>
      <c r="C35" s="2"/>
      <c r="D35" s="18">
        <v>0</v>
      </c>
      <c r="E35" s="18">
        <v>0</v>
      </c>
    </row>
    <row r="36" spans="1:5" ht="12.75" customHeight="1">
      <c r="A36" s="2" t="s">
        <v>59</v>
      </c>
      <c r="B36" s="10" t="s">
        <v>60</v>
      </c>
      <c r="C36" s="2"/>
      <c r="D36" s="18">
        <v>0</v>
      </c>
      <c r="E36" s="18">
        <v>0</v>
      </c>
    </row>
    <row r="37" spans="1:5" ht="12.75" customHeight="1">
      <c r="A37" s="2" t="s">
        <v>61</v>
      </c>
      <c r="B37" s="10" t="s">
        <v>62</v>
      </c>
      <c r="C37" s="2"/>
      <c r="D37" s="18">
        <v>0</v>
      </c>
      <c r="E37" s="18">
        <v>0</v>
      </c>
    </row>
    <row r="38" spans="1:5" ht="12.75" customHeight="1">
      <c r="A38" s="2" t="s">
        <v>63</v>
      </c>
      <c r="B38" s="10" t="s">
        <v>64</v>
      </c>
      <c r="C38" s="2"/>
      <c r="D38" s="18">
        <v>0</v>
      </c>
      <c r="E38" s="18">
        <v>0</v>
      </c>
    </row>
    <row r="39" spans="1:5" ht="12.75" customHeight="1">
      <c r="A39" s="1" t="s">
        <v>65</v>
      </c>
      <c r="B39" s="11" t="s">
        <v>66</v>
      </c>
      <c r="C39" s="1"/>
      <c r="D39" s="20">
        <f>+D40+D43+D46+D49</f>
        <v>2866581133</v>
      </c>
      <c r="E39" s="20">
        <f>+E40+E43+E46+E49</f>
        <v>2833050930</v>
      </c>
    </row>
    <row r="40" spans="1:5" ht="12.75" customHeight="1">
      <c r="A40" s="1" t="s">
        <v>67</v>
      </c>
      <c r="B40" s="11" t="s">
        <v>68</v>
      </c>
      <c r="C40" s="1"/>
      <c r="D40" s="20">
        <f>SUM(D41:D42)</f>
        <v>2767381133</v>
      </c>
      <c r="E40" s="20">
        <f>SUM(E41:E42)</f>
        <v>2816050930</v>
      </c>
    </row>
    <row r="41" spans="1:5" ht="12.75" customHeight="1">
      <c r="A41" s="2" t="s">
        <v>69</v>
      </c>
      <c r="B41" s="10" t="s">
        <v>70</v>
      </c>
      <c r="C41" s="2"/>
      <c r="D41" s="18">
        <v>27075471099</v>
      </c>
      <c r="E41" s="18">
        <v>26272634737</v>
      </c>
    </row>
    <row r="42" spans="1:5" ht="12.75" customHeight="1">
      <c r="A42" s="2" t="s">
        <v>71</v>
      </c>
      <c r="B42" s="10" t="s">
        <v>72</v>
      </c>
      <c r="C42" s="2"/>
      <c r="D42" s="18">
        <v>-24308089966</v>
      </c>
      <c r="E42" s="18">
        <v>-23456583807</v>
      </c>
    </row>
    <row r="43" spans="1:5" ht="12.75" customHeight="1">
      <c r="A43" s="1" t="s">
        <v>73</v>
      </c>
      <c r="B43" s="11" t="s">
        <v>74</v>
      </c>
      <c r="C43" s="1"/>
      <c r="D43" s="18">
        <v>0</v>
      </c>
      <c r="E43" s="18">
        <v>0</v>
      </c>
    </row>
    <row r="44" spans="1:5" ht="12.75" customHeight="1">
      <c r="A44" s="2" t="s">
        <v>69</v>
      </c>
      <c r="B44" s="10" t="s">
        <v>75</v>
      </c>
      <c r="C44" s="2"/>
      <c r="D44" s="18">
        <v>0</v>
      </c>
      <c r="E44" s="18">
        <v>0</v>
      </c>
    </row>
    <row r="45" spans="1:5" ht="12.75" customHeight="1">
      <c r="A45" s="2" t="s">
        <v>71</v>
      </c>
      <c r="B45" s="10" t="s">
        <v>76</v>
      </c>
      <c r="C45" s="2"/>
      <c r="D45" s="18">
        <v>0</v>
      </c>
      <c r="E45" s="18">
        <v>0</v>
      </c>
    </row>
    <row r="46" spans="1:5" ht="12.75" customHeight="1">
      <c r="A46" s="1" t="s">
        <v>77</v>
      </c>
      <c r="B46" s="11" t="s">
        <v>78</v>
      </c>
      <c r="C46" s="1"/>
      <c r="D46" s="18">
        <f>SUM(D47:D48)</f>
        <v>0</v>
      </c>
      <c r="E46" s="18">
        <f>SUM(E47:E48)</f>
        <v>0</v>
      </c>
    </row>
    <row r="47" spans="1:5" ht="12.75" customHeight="1">
      <c r="A47" s="2" t="s">
        <v>69</v>
      </c>
      <c r="B47" s="10" t="s">
        <v>79</v>
      </c>
      <c r="C47" s="2"/>
      <c r="D47" s="18">
        <v>473457150</v>
      </c>
      <c r="E47" s="18">
        <v>473457150</v>
      </c>
    </row>
    <row r="48" spans="1:5" ht="12.75" customHeight="1">
      <c r="A48" s="2" t="s">
        <v>71</v>
      </c>
      <c r="B48" s="10" t="s">
        <v>80</v>
      </c>
      <c r="C48" s="2"/>
      <c r="D48" s="18">
        <v>-473457150</v>
      </c>
      <c r="E48" s="18">
        <v>-473457150</v>
      </c>
    </row>
    <row r="49" spans="1:5" s="23" customFormat="1" ht="12.75" customHeight="1">
      <c r="A49" s="21" t="s">
        <v>81</v>
      </c>
      <c r="B49" s="22" t="s">
        <v>82</v>
      </c>
      <c r="C49" s="21"/>
      <c r="D49" s="20">
        <v>99200000</v>
      </c>
      <c r="E49" s="20">
        <v>17000000</v>
      </c>
    </row>
    <row r="50" spans="1:5" ht="12.75" customHeight="1">
      <c r="A50" s="1" t="s">
        <v>83</v>
      </c>
      <c r="B50" s="11" t="s">
        <v>84</v>
      </c>
      <c r="C50" s="1"/>
      <c r="D50" s="18">
        <v>0</v>
      </c>
      <c r="E50" s="18">
        <v>0</v>
      </c>
    </row>
    <row r="51" spans="1:5" ht="12.75" customHeight="1">
      <c r="A51" s="2" t="s">
        <v>69</v>
      </c>
      <c r="B51" s="10" t="s">
        <v>85</v>
      </c>
      <c r="C51" s="2"/>
      <c r="D51" s="18">
        <v>0</v>
      </c>
      <c r="E51" s="18">
        <v>0</v>
      </c>
    </row>
    <row r="52" spans="1:5" ht="12.75" customHeight="1">
      <c r="A52" s="2" t="s">
        <v>71</v>
      </c>
      <c r="B52" s="10" t="s">
        <v>86</v>
      </c>
      <c r="C52" s="2"/>
      <c r="D52" s="18">
        <v>0</v>
      </c>
      <c r="E52" s="18">
        <v>0</v>
      </c>
    </row>
    <row r="53" spans="1:5" ht="12.75" customHeight="1">
      <c r="A53" s="1" t="s">
        <v>87</v>
      </c>
      <c r="B53" s="11" t="s">
        <v>88</v>
      </c>
      <c r="C53" s="1"/>
      <c r="D53" s="20">
        <f>SUM(D54:D57)</f>
        <v>30817400003</v>
      </c>
      <c r="E53" s="20">
        <f>SUM(E54:E57)</f>
        <v>30484591734</v>
      </c>
    </row>
    <row r="54" spans="1:5" ht="12.75" customHeight="1">
      <c r="A54" s="2" t="s">
        <v>89</v>
      </c>
      <c r="B54" s="10" t="s">
        <v>90</v>
      </c>
      <c r="C54" s="2"/>
      <c r="D54" s="18">
        <v>2417400000</v>
      </c>
      <c r="E54" s="18">
        <v>2584591731</v>
      </c>
    </row>
    <row r="55" spans="1:5" ht="12.75" customHeight="1">
      <c r="A55" s="2" t="s">
        <v>91</v>
      </c>
      <c r="B55" s="10" t="s">
        <v>92</v>
      </c>
      <c r="C55" s="2"/>
      <c r="D55" s="18"/>
      <c r="E55" s="18"/>
    </row>
    <row r="56" spans="1:5" ht="12.75" customHeight="1">
      <c r="A56" s="2" t="s">
        <v>93</v>
      </c>
      <c r="B56" s="10" t="s">
        <v>94</v>
      </c>
      <c r="C56" s="2"/>
      <c r="D56" s="18">
        <v>28400000003</v>
      </c>
      <c r="E56" s="18">
        <v>27900000003</v>
      </c>
    </row>
    <row r="57" spans="1:5" ht="12.75" customHeight="1">
      <c r="A57" s="2" t="s">
        <v>95</v>
      </c>
      <c r="B57" s="10" t="s">
        <v>96</v>
      </c>
      <c r="C57" s="2"/>
      <c r="D57" s="18">
        <v>0</v>
      </c>
      <c r="E57" s="18">
        <v>0</v>
      </c>
    </row>
    <row r="58" spans="1:5" ht="12.75" customHeight="1">
      <c r="A58" s="1" t="s">
        <v>97</v>
      </c>
      <c r="B58" s="11" t="s">
        <v>98</v>
      </c>
      <c r="C58" s="1"/>
      <c r="D58" s="20">
        <f>SUM(D59:D61)</f>
        <v>363690041</v>
      </c>
      <c r="E58" s="20">
        <f>SUM(E59:E61)</f>
        <v>247945680</v>
      </c>
    </row>
    <row r="59" spans="1:5" ht="12.75" customHeight="1">
      <c r="A59" s="2" t="s">
        <v>99</v>
      </c>
      <c r="B59" s="10" t="s">
        <v>100</v>
      </c>
      <c r="C59" s="2"/>
      <c r="D59" s="18">
        <v>363690041</v>
      </c>
      <c r="E59" s="18">
        <v>247945680</v>
      </c>
    </row>
    <row r="60" spans="1:5" ht="12.75" customHeight="1">
      <c r="A60" s="2" t="s">
        <v>101</v>
      </c>
      <c r="B60" s="10" t="s">
        <v>102</v>
      </c>
      <c r="C60" s="2"/>
      <c r="D60" s="18">
        <v>0</v>
      </c>
      <c r="E60" s="18">
        <v>0</v>
      </c>
    </row>
    <row r="61" spans="1:5" ht="12.75" customHeight="1">
      <c r="A61" s="2" t="s">
        <v>103</v>
      </c>
      <c r="B61" s="10" t="s">
        <v>104</v>
      </c>
      <c r="C61" s="2"/>
      <c r="D61" s="18">
        <v>0</v>
      </c>
      <c r="E61" s="18">
        <v>0</v>
      </c>
    </row>
    <row r="62" spans="1:35" s="4" customFormat="1" ht="12.75" customHeight="1">
      <c r="A62" s="3" t="s">
        <v>105</v>
      </c>
      <c r="B62" s="13" t="s">
        <v>106</v>
      </c>
      <c r="C62" s="3"/>
      <c r="D62" s="20"/>
      <c r="E62" s="2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5" ht="12.75" customHeight="1">
      <c r="A63" s="1" t="s">
        <v>107</v>
      </c>
      <c r="B63" s="11" t="s">
        <v>108</v>
      </c>
      <c r="C63" s="1"/>
      <c r="D63" s="20">
        <f>+D10+D32</f>
        <v>202322282608</v>
      </c>
      <c r="E63" s="20">
        <f>+E10+E32</f>
        <v>189557850948</v>
      </c>
    </row>
    <row r="64" spans="1:5" ht="12.75" customHeight="1">
      <c r="A64" s="1" t="s">
        <v>109</v>
      </c>
      <c r="B64" s="11"/>
      <c r="C64" s="1"/>
      <c r="D64" s="18"/>
      <c r="E64" s="18"/>
    </row>
    <row r="65" spans="1:5" ht="12.75" customHeight="1">
      <c r="A65" s="1" t="s">
        <v>110</v>
      </c>
      <c r="B65" s="11" t="s">
        <v>111</v>
      </c>
      <c r="C65" s="1"/>
      <c r="D65" s="20">
        <f>+D66+D78</f>
        <v>151471107826</v>
      </c>
      <c r="E65" s="20">
        <f>+E66+E78</f>
        <v>140389501296</v>
      </c>
    </row>
    <row r="66" spans="1:5" ht="12.75" customHeight="1">
      <c r="A66" s="1" t="s">
        <v>112</v>
      </c>
      <c r="B66" s="11" t="s">
        <v>113</v>
      </c>
      <c r="C66" s="1"/>
      <c r="D66" s="20">
        <f>SUM(D67:D77)</f>
        <v>148093267268</v>
      </c>
      <c r="E66" s="20">
        <f>SUM(E67:E77)</f>
        <v>136163913678</v>
      </c>
    </row>
    <row r="67" spans="1:5" ht="12.75" customHeight="1">
      <c r="A67" s="2" t="s">
        <v>114</v>
      </c>
      <c r="B67" s="10" t="s">
        <v>115</v>
      </c>
      <c r="C67" s="2"/>
      <c r="D67" s="18">
        <v>6424754000</v>
      </c>
      <c r="E67" s="18">
        <v>2492624472</v>
      </c>
    </row>
    <row r="68" spans="1:5" ht="12.75" customHeight="1">
      <c r="A68" s="2" t="s">
        <v>116</v>
      </c>
      <c r="B68" s="10" t="s">
        <v>117</v>
      </c>
      <c r="C68" s="2"/>
      <c r="D68" s="18">
        <v>50892783024</v>
      </c>
      <c r="E68" s="18">
        <v>49452865339</v>
      </c>
    </row>
    <row r="69" spans="1:5" ht="12.75" customHeight="1">
      <c r="A69" s="2" t="s">
        <v>118</v>
      </c>
      <c r="B69" s="10" t="s">
        <v>119</v>
      </c>
      <c r="C69" s="2"/>
      <c r="D69" s="18">
        <v>25150146957</v>
      </c>
      <c r="E69" s="18">
        <v>22905068757</v>
      </c>
    </row>
    <row r="70" spans="1:5" ht="12.75" customHeight="1">
      <c r="A70" s="2" t="s">
        <v>120</v>
      </c>
      <c r="B70" s="10" t="s">
        <v>121</v>
      </c>
      <c r="C70" s="2"/>
      <c r="D70" s="18">
        <v>5120726362</v>
      </c>
      <c r="E70" s="18">
        <v>3324561123</v>
      </c>
    </row>
    <row r="71" spans="1:5" ht="12.75" customHeight="1">
      <c r="A71" s="2" t="s">
        <v>122</v>
      </c>
      <c r="B71" s="10" t="s">
        <v>123</v>
      </c>
      <c r="C71" s="2"/>
      <c r="D71" s="18">
        <v>25036742599</v>
      </c>
      <c r="E71" s="18">
        <v>28807692107</v>
      </c>
    </row>
    <row r="72" spans="1:5" ht="12.75" customHeight="1">
      <c r="A72" s="2" t="s">
        <v>124</v>
      </c>
      <c r="B72" s="10" t="s">
        <v>125</v>
      </c>
      <c r="C72" s="2"/>
      <c r="D72" s="18">
        <v>14613373789</v>
      </c>
      <c r="E72" s="18">
        <v>8968772395</v>
      </c>
    </row>
    <row r="73" spans="1:5" ht="12.75" customHeight="1">
      <c r="A73" s="2" t="s">
        <v>126</v>
      </c>
      <c r="B73" s="10" t="s">
        <v>127</v>
      </c>
      <c r="C73" s="2"/>
      <c r="D73" s="18">
        <v>0</v>
      </c>
      <c r="E73" s="18">
        <v>0</v>
      </c>
    </row>
    <row r="74" spans="1:5" ht="12.75" customHeight="1">
      <c r="A74" s="2" t="s">
        <v>128</v>
      </c>
      <c r="B74" s="10" t="s">
        <v>129</v>
      </c>
      <c r="C74" s="2"/>
      <c r="D74" s="18">
        <v>0</v>
      </c>
      <c r="E74" s="18">
        <v>0</v>
      </c>
    </row>
    <row r="75" spans="1:5" ht="12.75" customHeight="1">
      <c r="A75" s="2" t="s">
        <v>130</v>
      </c>
      <c r="B75" s="10" t="s">
        <v>131</v>
      </c>
      <c r="C75" s="2"/>
      <c r="D75" s="18">
        <v>19796886092</v>
      </c>
      <c r="E75" s="18">
        <v>18947142330</v>
      </c>
    </row>
    <row r="76" spans="1:5" ht="12.75" customHeight="1">
      <c r="A76" s="2" t="s">
        <v>132</v>
      </c>
      <c r="B76" s="10" t="s">
        <v>133</v>
      </c>
      <c r="C76" s="2"/>
      <c r="D76" s="18">
        <v>0</v>
      </c>
      <c r="E76" s="18">
        <v>0</v>
      </c>
    </row>
    <row r="77" spans="1:5" ht="12.75" customHeight="1">
      <c r="A77" s="2" t="s">
        <v>134</v>
      </c>
      <c r="B77" s="10" t="s">
        <v>135</v>
      </c>
      <c r="C77" s="2"/>
      <c r="D77" s="18">
        <v>1057854445</v>
      </c>
      <c r="E77" s="18">
        <v>1265187155</v>
      </c>
    </row>
    <row r="78" spans="1:5" ht="12.75" customHeight="1">
      <c r="A78" s="1" t="s">
        <v>136</v>
      </c>
      <c r="B78" s="11" t="s">
        <v>137</v>
      </c>
      <c r="C78" s="1"/>
      <c r="D78" s="20">
        <f>SUM(D79:D87)</f>
        <v>3377840558</v>
      </c>
      <c r="E78" s="20">
        <f>SUM(E79:E87)</f>
        <v>4225587618</v>
      </c>
    </row>
    <row r="79" spans="1:5" ht="12.75" customHeight="1">
      <c r="A79" s="2" t="s">
        <v>138</v>
      </c>
      <c r="B79" s="10" t="s">
        <v>139</v>
      </c>
      <c r="C79" s="2"/>
      <c r="D79" s="24"/>
      <c r="E79" s="24"/>
    </row>
    <row r="80" spans="1:5" ht="12.75" customHeight="1">
      <c r="A80" s="2" t="s">
        <v>140</v>
      </c>
      <c r="B80" s="10" t="s">
        <v>141</v>
      </c>
      <c r="C80" s="2"/>
      <c r="D80" s="18">
        <v>0</v>
      </c>
      <c r="E80" s="18">
        <v>0</v>
      </c>
    </row>
    <row r="81" spans="1:5" ht="12.75" customHeight="1">
      <c r="A81" s="2" t="s">
        <v>142</v>
      </c>
      <c r="B81" s="10" t="s">
        <v>143</v>
      </c>
      <c r="C81" s="2"/>
      <c r="D81" s="18">
        <v>0</v>
      </c>
      <c r="E81" s="18">
        <v>0</v>
      </c>
    </row>
    <row r="82" spans="1:5" ht="12.75" customHeight="1">
      <c r="A82" s="2" t="s">
        <v>144</v>
      </c>
      <c r="B82" s="10" t="s">
        <v>145</v>
      </c>
      <c r="C82" s="2"/>
      <c r="D82" s="18">
        <v>311595000</v>
      </c>
      <c r="E82" s="18">
        <v>1864109000</v>
      </c>
    </row>
    <row r="83" spans="1:5" ht="12.75" customHeight="1">
      <c r="A83" s="2" t="s">
        <v>146</v>
      </c>
      <c r="B83" s="10" t="s">
        <v>147</v>
      </c>
      <c r="C83" s="2"/>
      <c r="D83" s="18"/>
      <c r="E83" s="18">
        <v>0</v>
      </c>
    </row>
    <row r="84" spans="1:5" ht="12.75" customHeight="1">
      <c r="A84" s="2" t="s">
        <v>148</v>
      </c>
      <c r="B84" s="10" t="s">
        <v>149</v>
      </c>
      <c r="C84" s="2"/>
      <c r="D84" s="18">
        <v>2696208239</v>
      </c>
      <c r="E84" s="18">
        <v>2361478618</v>
      </c>
    </row>
    <row r="85" spans="1:5" ht="12.75" customHeight="1">
      <c r="A85" s="2" t="s">
        <v>150</v>
      </c>
      <c r="B85" s="10" t="s">
        <v>151</v>
      </c>
      <c r="C85" s="2"/>
      <c r="D85" s="18">
        <v>0</v>
      </c>
      <c r="E85" s="18">
        <v>0</v>
      </c>
    </row>
    <row r="86" spans="1:5" ht="12.75" customHeight="1">
      <c r="A86" s="2" t="s">
        <v>152</v>
      </c>
      <c r="B86" s="10" t="s">
        <v>153</v>
      </c>
      <c r="C86" s="2"/>
      <c r="D86" s="18">
        <v>0</v>
      </c>
      <c r="E86" s="18">
        <v>0</v>
      </c>
    </row>
    <row r="87" spans="1:5" ht="12.75" customHeight="1">
      <c r="A87" s="2" t="s">
        <v>154</v>
      </c>
      <c r="B87" s="10" t="s">
        <v>155</v>
      </c>
      <c r="C87" s="2"/>
      <c r="D87" s="18">
        <v>370037319</v>
      </c>
      <c r="E87" s="18">
        <v>0</v>
      </c>
    </row>
    <row r="88" spans="1:5" ht="12.75" customHeight="1">
      <c r="A88" s="1" t="s">
        <v>156</v>
      </c>
      <c r="B88" s="11" t="s">
        <v>157</v>
      </c>
      <c r="C88" s="1"/>
      <c r="D88" s="20">
        <f>SUM(D89+D102)</f>
        <v>50851174782</v>
      </c>
      <c r="E88" s="20">
        <f>SUM(E89+E102)</f>
        <v>49168349652</v>
      </c>
    </row>
    <row r="89" spans="1:5" ht="12.75" customHeight="1">
      <c r="A89" s="1" t="s">
        <v>158</v>
      </c>
      <c r="B89" s="11" t="s">
        <v>159</v>
      </c>
      <c r="C89" s="1"/>
      <c r="D89" s="20">
        <f>SUM(D90:D101)</f>
        <v>50851174782</v>
      </c>
      <c r="E89" s="20">
        <f>SUM(E90:E101)</f>
        <v>49168349652</v>
      </c>
    </row>
    <row r="90" spans="1:5" ht="12.75" customHeight="1">
      <c r="A90" s="2" t="s">
        <v>160</v>
      </c>
      <c r="B90" s="10" t="s">
        <v>161</v>
      </c>
      <c r="C90" s="2"/>
      <c r="D90" s="18">
        <v>26097100000</v>
      </c>
      <c r="E90" s="18">
        <v>21750000000</v>
      </c>
    </row>
    <row r="91" spans="1:5" ht="12.75" customHeight="1">
      <c r="A91" s="2" t="s">
        <v>162</v>
      </c>
      <c r="B91" s="10" t="s">
        <v>163</v>
      </c>
      <c r="C91" s="2"/>
      <c r="D91" s="18">
        <v>0</v>
      </c>
      <c r="E91" s="18">
        <v>0</v>
      </c>
    </row>
    <row r="92" spans="1:5" ht="12.75" customHeight="1">
      <c r="A92" s="2" t="s">
        <v>164</v>
      </c>
      <c r="B92" s="10" t="s">
        <v>165</v>
      </c>
      <c r="C92" s="2"/>
      <c r="D92" s="18">
        <v>8502618712</v>
      </c>
      <c r="E92" s="18">
        <v>11876276463</v>
      </c>
    </row>
    <row r="93" spans="1:5" ht="12.75" customHeight="1">
      <c r="A93" s="2" t="s">
        <v>166</v>
      </c>
      <c r="B93" s="10" t="s">
        <v>167</v>
      </c>
      <c r="C93" s="2"/>
      <c r="D93" s="18">
        <v>-620000</v>
      </c>
      <c r="E93" s="18">
        <v>-620000</v>
      </c>
    </row>
    <row r="94" spans="1:5" ht="12.75" customHeight="1">
      <c r="A94" s="2" t="s">
        <v>168</v>
      </c>
      <c r="B94" s="10" t="s">
        <v>169</v>
      </c>
      <c r="C94" s="2"/>
      <c r="D94" s="18">
        <v>0</v>
      </c>
      <c r="E94" s="18">
        <v>0</v>
      </c>
    </row>
    <row r="95" spans="1:5" ht="12.75" customHeight="1">
      <c r="A95" s="2" t="s">
        <v>170</v>
      </c>
      <c r="B95" s="10" t="s">
        <v>171</v>
      </c>
      <c r="C95" s="2"/>
      <c r="D95" s="18">
        <v>0</v>
      </c>
      <c r="E95" s="18">
        <v>0</v>
      </c>
    </row>
    <row r="96" spans="1:5" ht="12.75" customHeight="1">
      <c r="A96" s="2" t="s">
        <v>172</v>
      </c>
      <c r="B96" s="10" t="s">
        <v>173</v>
      </c>
      <c r="C96" s="2"/>
      <c r="D96" s="18">
        <v>8461900157</v>
      </c>
      <c r="E96" s="18">
        <v>7945614691</v>
      </c>
    </row>
    <row r="97" spans="1:5" ht="12.75" customHeight="1">
      <c r="A97" s="2" t="s">
        <v>174</v>
      </c>
      <c r="B97" s="10" t="s">
        <v>175</v>
      </c>
      <c r="C97" s="2"/>
      <c r="D97" s="18">
        <v>2232483904</v>
      </c>
      <c r="E97" s="18">
        <v>1964546798</v>
      </c>
    </row>
    <row r="98" spans="1:5" ht="12.75" customHeight="1">
      <c r="A98" s="2" t="s">
        <v>176</v>
      </c>
      <c r="B98" s="10" t="s">
        <v>177</v>
      </c>
      <c r="C98" s="2"/>
      <c r="D98" s="18">
        <v>0</v>
      </c>
      <c r="E98" s="18">
        <v>0</v>
      </c>
    </row>
    <row r="99" spans="1:5" ht="12.75" customHeight="1">
      <c r="A99" s="2" t="s">
        <v>178</v>
      </c>
      <c r="B99" s="10" t="s">
        <v>179</v>
      </c>
      <c r="C99" s="2"/>
      <c r="D99" s="18">
        <v>5557692009</v>
      </c>
      <c r="E99" s="18">
        <v>5632531700</v>
      </c>
    </row>
    <row r="100" spans="1:5" ht="12.75" customHeight="1">
      <c r="A100" s="2" t="s">
        <v>180</v>
      </c>
      <c r="B100" s="10" t="s">
        <v>181</v>
      </c>
      <c r="C100" s="2"/>
      <c r="D100" s="18">
        <v>0</v>
      </c>
      <c r="E100" s="18">
        <v>0</v>
      </c>
    </row>
    <row r="101" spans="1:5" ht="12.75" customHeight="1">
      <c r="A101" s="2" t="s">
        <v>182</v>
      </c>
      <c r="B101" s="10" t="s">
        <v>183</v>
      </c>
      <c r="C101" s="2"/>
      <c r="D101" s="18">
        <v>0</v>
      </c>
      <c r="E101" s="18">
        <v>0</v>
      </c>
    </row>
    <row r="102" spans="1:5" ht="12.75" customHeight="1">
      <c r="A102" s="1" t="s">
        <v>184</v>
      </c>
      <c r="B102" s="11" t="s">
        <v>185</v>
      </c>
      <c r="C102" s="1"/>
      <c r="D102" s="18">
        <v>0</v>
      </c>
      <c r="E102" s="18">
        <v>0</v>
      </c>
    </row>
    <row r="103" spans="1:5" ht="12.75" customHeight="1">
      <c r="A103" s="2" t="s">
        <v>186</v>
      </c>
      <c r="B103" s="10" t="s">
        <v>187</v>
      </c>
      <c r="C103" s="2"/>
      <c r="D103" s="18">
        <v>0</v>
      </c>
      <c r="E103" s="18">
        <v>0</v>
      </c>
    </row>
    <row r="104" spans="1:5" ht="12.75" customHeight="1">
      <c r="A104" s="2" t="s">
        <v>188</v>
      </c>
      <c r="B104" s="10" t="s">
        <v>189</v>
      </c>
      <c r="C104" s="2"/>
      <c r="D104" s="18">
        <v>0</v>
      </c>
      <c r="E104" s="18">
        <v>0</v>
      </c>
    </row>
    <row r="105" spans="1:35" s="4" customFormat="1" ht="12.75" customHeight="1">
      <c r="A105" s="3" t="s">
        <v>190</v>
      </c>
      <c r="B105" s="13" t="s">
        <v>191</v>
      </c>
      <c r="C105" s="3"/>
      <c r="D105" s="20"/>
      <c r="E105" s="20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6" ht="12.75" customHeight="1">
      <c r="A106" s="1" t="s">
        <v>192</v>
      </c>
      <c r="B106" s="11" t="s">
        <v>193</v>
      </c>
      <c r="C106" s="1"/>
      <c r="D106" s="20">
        <f>+D65+D88+D105</f>
        <v>202322282608</v>
      </c>
      <c r="E106" s="20">
        <f>+E65+E88+E105</f>
        <v>189557850948</v>
      </c>
      <c r="F106" s="25">
        <f>D63-D106</f>
        <v>0</v>
      </c>
    </row>
    <row r="107" spans="1:5" ht="12.75" customHeight="1">
      <c r="A107" s="1" t="s">
        <v>194</v>
      </c>
      <c r="B107" s="11"/>
      <c r="C107" s="1"/>
      <c r="D107" s="1"/>
      <c r="E107" s="16"/>
    </row>
    <row r="108" spans="1:5" ht="12.75" customHeight="1">
      <c r="A108" s="2" t="s">
        <v>195</v>
      </c>
      <c r="B108" s="10" t="s">
        <v>196</v>
      </c>
      <c r="C108" s="2"/>
      <c r="D108" s="2"/>
      <c r="E108" s="17"/>
    </row>
    <row r="109" spans="1:5" ht="12.75" customHeight="1">
      <c r="A109" s="2" t="s">
        <v>197</v>
      </c>
      <c r="B109" s="10" t="s">
        <v>198</v>
      </c>
      <c r="C109" s="2"/>
      <c r="D109" s="2"/>
      <c r="E109" s="17"/>
    </row>
    <row r="110" spans="1:5" ht="12.75" customHeight="1">
      <c r="A110" s="2" t="s">
        <v>199</v>
      </c>
      <c r="B110" s="10" t="s">
        <v>200</v>
      </c>
      <c r="C110" s="2"/>
      <c r="D110" s="2"/>
      <c r="E110" s="17"/>
    </row>
    <row r="111" spans="1:5" ht="12.75" customHeight="1">
      <c r="A111" s="2" t="s">
        <v>201</v>
      </c>
      <c r="B111" s="10" t="s">
        <v>202</v>
      </c>
      <c r="C111" s="2"/>
      <c r="D111" s="2"/>
      <c r="E111" s="17"/>
    </row>
    <row r="112" spans="1:5" ht="12.75" customHeight="1">
      <c r="A112" s="2" t="s">
        <v>203</v>
      </c>
      <c r="B112" s="10" t="s">
        <v>204</v>
      </c>
      <c r="C112" s="2"/>
      <c r="D112" s="2"/>
      <c r="E112" s="17"/>
    </row>
    <row r="113" spans="1:5" ht="12.75" customHeight="1">
      <c r="A113" s="2" t="s">
        <v>205</v>
      </c>
      <c r="B113" s="10" t="s">
        <v>206</v>
      </c>
      <c r="C113" s="2"/>
      <c r="D113" s="2"/>
      <c r="E113" s="17"/>
    </row>
    <row r="114" spans="2:5" ht="12">
      <c r="B114" s="14"/>
      <c r="D114" s="25">
        <f>D63-D106</f>
        <v>0</v>
      </c>
      <c r="E114" s="25">
        <f>E63-E106</f>
        <v>0</v>
      </c>
    </row>
    <row r="115" ht="12">
      <c r="B115" s="14"/>
    </row>
    <row r="116" ht="12">
      <c r="B116" s="14"/>
    </row>
  </sheetData>
  <mergeCells count="4">
    <mergeCell ref="A6:E6"/>
    <mergeCell ref="C4:D4"/>
    <mergeCell ref="A5:E5"/>
    <mergeCell ref="A7:E7"/>
  </mergeCells>
  <printOptions/>
  <pageMargins left="0.75" right="0.25" top="0.32" bottom="0.23" header="0.33" footer="0.2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2">
      <selection activeCell="E24" sqref="E24"/>
    </sheetView>
  </sheetViews>
  <sheetFormatPr defaultColWidth="9.140625" defaultRowHeight="12" outlineLevelRow="1"/>
  <cols>
    <col min="1" max="1" width="50.00390625" style="0" customWidth="1"/>
    <col min="2" max="2" width="10.00390625" style="0" customWidth="1"/>
    <col min="3" max="3" width="6.7109375" style="0" customWidth="1"/>
    <col min="4" max="5" width="15.28125" style="0" customWidth="1"/>
    <col min="6" max="7" width="14.57421875" style="0" customWidth="1"/>
  </cols>
  <sheetData>
    <row r="1" spans="1:7" s="6" customFormat="1" ht="12">
      <c r="A1" s="8" t="s">
        <v>208</v>
      </c>
      <c r="B1" s="8"/>
      <c r="G1" s="7" t="s">
        <v>207</v>
      </c>
    </row>
    <row r="2" spans="1:7" s="6" customFormat="1" ht="12">
      <c r="A2" s="8" t="s">
        <v>209</v>
      </c>
      <c r="B2" s="8"/>
      <c r="G2" s="7" t="s">
        <v>611</v>
      </c>
    </row>
    <row r="3" spans="1:2" s="6" customFormat="1" ht="12">
      <c r="A3" s="8" t="s">
        <v>210</v>
      </c>
      <c r="B3" s="8"/>
    </row>
    <row r="4" s="6" customFormat="1" ht="12.75" customHeight="1"/>
    <row r="5" spans="1:7" s="6" customFormat="1" ht="19.5" customHeight="1">
      <c r="A5" s="318" t="s">
        <v>299</v>
      </c>
      <c r="B5" s="319"/>
      <c r="C5" s="319"/>
      <c r="D5" s="319"/>
      <c r="E5" s="319"/>
      <c r="F5" s="319"/>
      <c r="G5" s="319"/>
    </row>
    <row r="6" spans="1:7" s="6" customFormat="1" ht="12">
      <c r="A6" s="320"/>
      <c r="B6" s="320"/>
      <c r="C6" s="320"/>
      <c r="D6" s="320"/>
      <c r="E6" s="320"/>
      <c r="F6" s="320"/>
      <c r="G6" s="320"/>
    </row>
    <row r="7" spans="1:7" s="5" customFormat="1" ht="48">
      <c r="A7" s="9" t="s">
        <v>1</v>
      </c>
      <c r="B7" s="9" t="s">
        <v>2</v>
      </c>
      <c r="C7" s="9" t="s">
        <v>3</v>
      </c>
      <c r="D7" s="452" t="s">
        <v>613</v>
      </c>
      <c r="E7" s="452" t="s">
        <v>612</v>
      </c>
      <c r="F7" s="9" t="s">
        <v>211</v>
      </c>
      <c r="G7" s="9" t="s">
        <v>212</v>
      </c>
    </row>
    <row r="8" spans="1:7" ht="33" customHeight="1">
      <c r="A8" s="26" t="s">
        <v>213</v>
      </c>
      <c r="B8" s="27" t="s">
        <v>196</v>
      </c>
      <c r="C8" s="26"/>
      <c r="D8" s="37">
        <v>35310638729</v>
      </c>
      <c r="E8" s="37">
        <v>22154556984</v>
      </c>
      <c r="F8" s="37">
        <v>75393431272</v>
      </c>
      <c r="G8" s="37">
        <v>72325786197</v>
      </c>
    </row>
    <row r="9" spans="1:7" ht="33" customHeight="1">
      <c r="A9" s="30" t="s">
        <v>214</v>
      </c>
      <c r="B9" s="31" t="s">
        <v>198</v>
      </c>
      <c r="C9" s="30"/>
      <c r="D9" s="30"/>
      <c r="E9" s="30"/>
      <c r="F9" s="40">
        <v>224052227</v>
      </c>
      <c r="G9" s="38"/>
    </row>
    <row r="10" spans="1:7" ht="33" customHeight="1">
      <c r="A10" s="32" t="s">
        <v>215</v>
      </c>
      <c r="B10" s="33" t="s">
        <v>216</v>
      </c>
      <c r="C10" s="32"/>
      <c r="D10" s="39">
        <f>D8-D9</f>
        <v>35310638729</v>
      </c>
      <c r="E10" s="39">
        <f>E8-E9</f>
        <v>22154556984</v>
      </c>
      <c r="F10" s="39">
        <f>F8-F9</f>
        <v>75169379045</v>
      </c>
      <c r="G10" s="39">
        <f>G8-G9</f>
        <v>72325786197</v>
      </c>
    </row>
    <row r="11" spans="1:7" ht="33" customHeight="1">
      <c r="A11" s="30" t="s">
        <v>217</v>
      </c>
      <c r="B11" s="31" t="s">
        <v>218</v>
      </c>
      <c r="C11" s="30"/>
      <c r="D11" s="40">
        <v>32198971713</v>
      </c>
      <c r="E11" s="40">
        <v>18210886162</v>
      </c>
      <c r="F11" s="40">
        <v>64131477446</v>
      </c>
      <c r="G11" s="40">
        <v>58518234818</v>
      </c>
    </row>
    <row r="12" spans="1:7" ht="33" customHeight="1">
      <c r="A12" s="32" t="s">
        <v>219</v>
      </c>
      <c r="B12" s="33" t="s">
        <v>220</v>
      </c>
      <c r="C12" s="32"/>
      <c r="D12" s="39">
        <f>D10-D11</f>
        <v>3111667016</v>
      </c>
      <c r="E12" s="39">
        <f>E10-E11</f>
        <v>3943670822</v>
      </c>
      <c r="F12" s="39">
        <f>F10-F11</f>
        <v>11037901599</v>
      </c>
      <c r="G12" s="39">
        <f>G10-G11</f>
        <v>13807551379</v>
      </c>
    </row>
    <row r="13" spans="1:7" ht="33" customHeight="1">
      <c r="A13" s="30" t="s">
        <v>221</v>
      </c>
      <c r="B13" s="31" t="s">
        <v>222</v>
      </c>
      <c r="C13" s="30"/>
      <c r="D13" s="40">
        <v>7466568</v>
      </c>
      <c r="E13" s="40">
        <v>151140662</v>
      </c>
      <c r="F13" s="40">
        <v>51175890</v>
      </c>
      <c r="G13" s="40">
        <v>240825485</v>
      </c>
    </row>
    <row r="14" spans="1:7" ht="33" customHeight="1">
      <c r="A14" s="30" t="s">
        <v>223</v>
      </c>
      <c r="B14" s="31" t="s">
        <v>224</v>
      </c>
      <c r="C14" s="30"/>
      <c r="D14" s="40">
        <v>256733336</v>
      </c>
      <c r="E14" s="40">
        <v>405929164</v>
      </c>
      <c r="F14" s="40">
        <v>1587255830</v>
      </c>
      <c r="G14" s="40">
        <v>1394080052</v>
      </c>
    </row>
    <row r="15" spans="1:7" ht="33" customHeight="1">
      <c r="A15" s="30" t="s">
        <v>225</v>
      </c>
      <c r="B15" s="31" t="s">
        <v>226</v>
      </c>
      <c r="C15" s="30"/>
      <c r="D15" s="41">
        <v>256733336</v>
      </c>
      <c r="E15" s="41">
        <v>405929164</v>
      </c>
      <c r="F15" s="41">
        <v>1569690687</v>
      </c>
      <c r="G15" s="41">
        <v>1392670307</v>
      </c>
    </row>
    <row r="16" spans="1:7" ht="33" customHeight="1">
      <c r="A16" s="30" t="s">
        <v>227</v>
      </c>
      <c r="B16" s="31" t="s">
        <v>228</v>
      </c>
      <c r="C16" s="30"/>
      <c r="D16" s="30"/>
      <c r="E16" s="30"/>
      <c r="F16" s="450"/>
      <c r="G16" s="36"/>
    </row>
    <row r="17" spans="1:7" ht="33" customHeight="1">
      <c r="A17" s="30" t="s">
        <v>229</v>
      </c>
      <c r="B17" s="31" t="s">
        <v>230</v>
      </c>
      <c r="C17" s="30"/>
      <c r="D17" s="40">
        <v>1637724962</v>
      </c>
      <c r="E17" s="40">
        <v>2227415988</v>
      </c>
      <c r="F17" s="40">
        <v>4866225452</v>
      </c>
      <c r="G17" s="40">
        <v>7706667886</v>
      </c>
    </row>
    <row r="18" spans="1:7" ht="33" customHeight="1">
      <c r="A18" s="32" t="s">
        <v>231</v>
      </c>
      <c r="B18" s="33" t="s">
        <v>232</v>
      </c>
      <c r="C18" s="32"/>
      <c r="D18" s="39">
        <f>+D12+D13-D14-D17</f>
        <v>1224675286</v>
      </c>
      <c r="E18" s="39">
        <f>+E12+E13-E14-E17</f>
        <v>1461466332</v>
      </c>
      <c r="F18" s="39">
        <f>+F12+F13-F14-F17</f>
        <v>4635596207</v>
      </c>
      <c r="G18" s="39">
        <f>+G12+G13-G14-G17</f>
        <v>4947628926</v>
      </c>
    </row>
    <row r="19" spans="1:7" ht="33" customHeight="1">
      <c r="A19" s="30" t="s">
        <v>233</v>
      </c>
      <c r="B19" s="31" t="s">
        <v>234</v>
      </c>
      <c r="C19" s="30"/>
      <c r="D19" s="40">
        <v>3300000</v>
      </c>
      <c r="E19" s="40">
        <v>11700000</v>
      </c>
      <c r="F19" s="40">
        <v>40227403</v>
      </c>
      <c r="G19" s="40">
        <v>20700000</v>
      </c>
    </row>
    <row r="20" spans="1:7" ht="33" customHeight="1">
      <c r="A20" s="30" t="s">
        <v>235</v>
      </c>
      <c r="B20" s="31" t="s">
        <v>236</v>
      </c>
      <c r="C20" s="30"/>
      <c r="D20" s="40">
        <v>128428450</v>
      </c>
      <c r="E20" s="40">
        <v>17161105</v>
      </c>
      <c r="F20" s="40">
        <v>610442297</v>
      </c>
      <c r="G20" s="40">
        <v>117061105</v>
      </c>
    </row>
    <row r="21" spans="1:7" ht="33" customHeight="1">
      <c r="A21" s="32" t="s">
        <v>237</v>
      </c>
      <c r="B21" s="33" t="s">
        <v>238</v>
      </c>
      <c r="C21" s="32"/>
      <c r="D21" s="39">
        <f>+D19-D20</f>
        <v>-125128450</v>
      </c>
      <c r="E21" s="39">
        <f>+E19-E20</f>
        <v>-5461105</v>
      </c>
      <c r="F21" s="39">
        <f>+F19-F20</f>
        <v>-570214894</v>
      </c>
      <c r="G21" s="39">
        <f>+G19-G20</f>
        <v>-96361105</v>
      </c>
    </row>
    <row r="22" spans="1:7" ht="33" customHeight="1">
      <c r="A22" s="30" t="s">
        <v>239</v>
      </c>
      <c r="B22" s="31" t="s">
        <v>240</v>
      </c>
      <c r="C22" s="30"/>
      <c r="D22" s="30"/>
      <c r="E22" s="30"/>
      <c r="F22" s="450"/>
      <c r="G22" s="36"/>
    </row>
    <row r="23" spans="1:7" ht="33" customHeight="1">
      <c r="A23" s="32" t="s">
        <v>241</v>
      </c>
      <c r="B23" s="33" t="s">
        <v>242</v>
      </c>
      <c r="C23" s="32"/>
      <c r="D23" s="39">
        <f>+D18+D21</f>
        <v>1099546836</v>
      </c>
      <c r="E23" s="39">
        <f>+E18+E21</f>
        <v>1456005227</v>
      </c>
      <c r="F23" s="39">
        <f>+F18+F21</f>
        <v>4065381313</v>
      </c>
      <c r="G23" s="39">
        <f>+G18+G21</f>
        <v>4851267821</v>
      </c>
    </row>
    <row r="24" spans="1:7" ht="33" customHeight="1">
      <c r="A24" s="30" t="s">
        <v>243</v>
      </c>
      <c r="B24" s="31" t="s">
        <v>244</v>
      </c>
      <c r="C24" s="30"/>
      <c r="D24" s="40">
        <v>297473822</v>
      </c>
      <c r="E24" s="40">
        <v>349640998</v>
      </c>
      <c r="F24" s="40">
        <v>1021151574</v>
      </c>
      <c r="G24" s="40">
        <v>1198456647</v>
      </c>
    </row>
    <row r="25" spans="1:7" ht="33" customHeight="1">
      <c r="A25" s="30" t="s">
        <v>245</v>
      </c>
      <c r="B25" s="31" t="s">
        <v>246</v>
      </c>
      <c r="C25" s="30"/>
      <c r="D25" s="30"/>
      <c r="E25" s="30"/>
      <c r="F25" s="451"/>
      <c r="G25" s="30"/>
    </row>
    <row r="26" spans="1:7" ht="33" customHeight="1">
      <c r="A26" s="32" t="s">
        <v>247</v>
      </c>
      <c r="B26" s="33" t="s">
        <v>248</v>
      </c>
      <c r="C26" s="32"/>
      <c r="D26" s="35">
        <f>D23-D24</f>
        <v>802073014</v>
      </c>
      <c r="E26" s="35">
        <f>E23-E24</f>
        <v>1106364229</v>
      </c>
      <c r="F26" s="35">
        <f>F23-F24</f>
        <v>3044229739</v>
      </c>
      <c r="G26" s="35">
        <f>G23-G24</f>
        <v>3652811174</v>
      </c>
    </row>
    <row r="27" spans="1:7" ht="33" customHeight="1" hidden="1" outlineLevel="1">
      <c r="A27" s="30" t="s">
        <v>249</v>
      </c>
      <c r="B27" s="31" t="s">
        <v>250</v>
      </c>
      <c r="C27" s="30"/>
      <c r="D27" s="30"/>
      <c r="E27" s="30"/>
      <c r="F27" s="30"/>
      <c r="G27" s="30"/>
    </row>
    <row r="28" spans="1:7" ht="33" customHeight="1" hidden="1" outlineLevel="1">
      <c r="A28" s="30" t="s">
        <v>251</v>
      </c>
      <c r="B28" s="31" t="s">
        <v>252</v>
      </c>
      <c r="C28" s="30"/>
      <c r="D28" s="30"/>
      <c r="E28" s="30"/>
      <c r="F28" s="30"/>
      <c r="G28" s="30"/>
    </row>
    <row r="29" spans="1:7" ht="33" customHeight="1" outlineLevel="1">
      <c r="A29" s="28" t="s">
        <v>253</v>
      </c>
      <c r="B29" s="29" t="s">
        <v>254</v>
      </c>
      <c r="C29" s="28"/>
      <c r="D29" s="28"/>
      <c r="E29" s="28"/>
      <c r="F29" s="28"/>
      <c r="G29" s="28"/>
    </row>
    <row r="35" ht="12">
      <c r="A35" s="34"/>
    </row>
    <row r="36" ht="12">
      <c r="A36" s="34"/>
    </row>
    <row r="37" ht="12">
      <c r="A37" s="34"/>
    </row>
  </sheetData>
  <mergeCells count="2">
    <mergeCell ref="A5:G5"/>
    <mergeCell ref="A6:G6"/>
  </mergeCells>
  <printOptions/>
  <pageMargins left="0.28" right="0.34" top="0.5" bottom="0.32" header="0.5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2">
      <selection activeCell="E39" sqref="E3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19.140625" style="0" customWidth="1"/>
    <col min="6" max="6" width="10.00390625" style="0" bestFit="1" customWidth="1"/>
  </cols>
  <sheetData>
    <row r="1" spans="1:5" s="6" customFormat="1" ht="12">
      <c r="A1" s="8" t="s">
        <v>208</v>
      </c>
      <c r="B1" s="8"/>
      <c r="E1" s="7" t="s">
        <v>207</v>
      </c>
    </row>
    <row r="2" spans="1:5" s="6" customFormat="1" ht="12">
      <c r="A2" s="8" t="s">
        <v>209</v>
      </c>
      <c r="B2" s="8"/>
      <c r="E2" s="7" t="s">
        <v>295</v>
      </c>
    </row>
    <row r="3" spans="1:2" s="6" customFormat="1" ht="12">
      <c r="A3" s="8" t="s">
        <v>210</v>
      </c>
      <c r="B3" s="8"/>
    </row>
    <row r="4" spans="3:4" s="6" customFormat="1" ht="12">
      <c r="C4" s="314"/>
      <c r="D4" s="314"/>
    </row>
    <row r="5" spans="1:5" s="6" customFormat="1" ht="19.5" customHeight="1">
      <c r="A5" s="318" t="s">
        <v>294</v>
      </c>
      <c r="B5" s="319"/>
      <c r="C5" s="319"/>
      <c r="D5" s="319"/>
      <c r="E5" s="319"/>
    </row>
    <row r="6" spans="1:5" s="6" customFormat="1" ht="19.5" customHeight="1">
      <c r="A6" s="321" t="s">
        <v>298</v>
      </c>
      <c r="B6" s="322"/>
      <c r="C6" s="322"/>
      <c r="D6" s="322"/>
      <c r="E6" s="322"/>
    </row>
    <row r="7" spans="1:5" s="6" customFormat="1" ht="12">
      <c r="A7" s="320"/>
      <c r="B7" s="320"/>
      <c r="C7" s="320"/>
      <c r="D7" s="320"/>
      <c r="E7" s="320"/>
    </row>
    <row r="8" spans="1:5" s="5" customFormat="1" ht="36">
      <c r="A8" s="12" t="s">
        <v>1</v>
      </c>
      <c r="B8" s="12" t="s">
        <v>2</v>
      </c>
      <c r="C8" s="12" t="s">
        <v>3</v>
      </c>
      <c r="D8" s="9" t="s">
        <v>255</v>
      </c>
      <c r="E8" s="9" t="s">
        <v>256</v>
      </c>
    </row>
    <row r="9" spans="1:5" ht="19.5" customHeight="1">
      <c r="A9" s="1" t="s">
        <v>257</v>
      </c>
      <c r="B9" s="11"/>
      <c r="C9" s="1"/>
      <c r="D9" s="1">
        <v>0</v>
      </c>
      <c r="E9" s="1">
        <v>0</v>
      </c>
    </row>
    <row r="10" spans="1:5" ht="19.5" customHeight="1">
      <c r="A10" s="2" t="s">
        <v>258</v>
      </c>
      <c r="B10" s="10" t="s">
        <v>196</v>
      </c>
      <c r="C10" s="2"/>
      <c r="D10" s="18">
        <v>59182888378</v>
      </c>
      <c r="E10" s="18">
        <v>66882099457</v>
      </c>
    </row>
    <row r="11" spans="1:5" ht="19.5" customHeight="1">
      <c r="A11" s="2" t="s">
        <v>259</v>
      </c>
      <c r="B11" s="10" t="s">
        <v>198</v>
      </c>
      <c r="C11" s="2"/>
      <c r="D11" s="18">
        <v>-6627774858</v>
      </c>
      <c r="E11" s="18">
        <v>-7055853068</v>
      </c>
    </row>
    <row r="12" spans="1:5" ht="19.5" customHeight="1">
      <c r="A12" s="2" t="s">
        <v>260</v>
      </c>
      <c r="B12" s="10" t="s">
        <v>200</v>
      </c>
      <c r="C12" s="2"/>
      <c r="D12" s="18">
        <v>-29610396950</v>
      </c>
      <c r="E12" s="18">
        <v>-32830067611</v>
      </c>
    </row>
    <row r="13" spans="1:5" ht="19.5" customHeight="1">
      <c r="A13" s="2" t="s">
        <v>261</v>
      </c>
      <c r="B13" s="10" t="s">
        <v>202</v>
      </c>
      <c r="C13" s="2"/>
      <c r="D13" s="18">
        <v>-1527487249</v>
      </c>
      <c r="E13" s="18">
        <v>-973428793</v>
      </c>
    </row>
    <row r="14" spans="1:5" ht="19.5" customHeight="1">
      <c r="A14" s="2" t="s">
        <v>262</v>
      </c>
      <c r="B14" s="10" t="s">
        <v>204</v>
      </c>
      <c r="C14" s="2"/>
      <c r="D14" s="18">
        <v>-569869642</v>
      </c>
      <c r="E14" s="18">
        <v>-1659116659</v>
      </c>
    </row>
    <row r="15" spans="1:5" ht="19.5" customHeight="1">
      <c r="A15" s="2" t="s">
        <v>263</v>
      </c>
      <c r="B15" s="10" t="s">
        <v>206</v>
      </c>
      <c r="C15" s="2"/>
      <c r="D15" s="18">
        <v>62067755</v>
      </c>
      <c r="E15" s="18">
        <v>2354890734</v>
      </c>
    </row>
    <row r="16" spans="1:5" ht="19.5" customHeight="1">
      <c r="A16" s="2" t="s">
        <v>264</v>
      </c>
      <c r="B16" s="10" t="s">
        <v>265</v>
      </c>
      <c r="C16" s="2"/>
      <c r="D16" s="18">
        <v>-21428918898</v>
      </c>
      <c r="E16" s="18">
        <v>-33503915834</v>
      </c>
    </row>
    <row r="17" spans="1:5" ht="19.5" customHeight="1">
      <c r="A17" s="1" t="s">
        <v>266</v>
      </c>
      <c r="B17" s="11" t="s">
        <v>220</v>
      </c>
      <c r="C17" s="1"/>
      <c r="D17" s="19">
        <f>SUM(D10:D16)</f>
        <v>-519491464</v>
      </c>
      <c r="E17" s="19">
        <f>SUM(E10:E16)</f>
        <v>-6785391774</v>
      </c>
    </row>
    <row r="18" spans="1:5" ht="19.5" customHeight="1">
      <c r="A18" s="1" t="s">
        <v>267</v>
      </c>
      <c r="B18" s="11"/>
      <c r="C18" s="1"/>
      <c r="D18" s="1"/>
      <c r="E18" s="1"/>
    </row>
    <row r="19" spans="1:5" ht="19.5" customHeight="1">
      <c r="A19" s="2" t="s">
        <v>268</v>
      </c>
      <c r="B19" s="10" t="s">
        <v>222</v>
      </c>
      <c r="C19" s="2"/>
      <c r="D19" s="18">
        <v>-965163635</v>
      </c>
      <c r="E19" s="18">
        <v>-936660248</v>
      </c>
    </row>
    <row r="20" spans="1:5" ht="19.5" customHeight="1">
      <c r="A20" s="2" t="s">
        <v>269</v>
      </c>
      <c r="B20" s="10" t="s">
        <v>224</v>
      </c>
      <c r="C20" s="2"/>
      <c r="D20" s="18">
        <v>185000000</v>
      </c>
      <c r="E20" s="18"/>
    </row>
    <row r="21" spans="1:5" ht="19.5" customHeight="1">
      <c r="A21" s="2" t="s">
        <v>270</v>
      </c>
      <c r="B21" s="10" t="s">
        <v>226</v>
      </c>
      <c r="C21" s="2"/>
      <c r="D21" s="18">
        <v>-7034044240</v>
      </c>
      <c r="E21" s="18">
        <v>-2365560000</v>
      </c>
    </row>
    <row r="22" spans="1:5" ht="19.5" customHeight="1">
      <c r="A22" s="2" t="s">
        <v>271</v>
      </c>
      <c r="B22" s="10" t="s">
        <v>228</v>
      </c>
      <c r="C22" s="2"/>
      <c r="D22" s="18">
        <v>0</v>
      </c>
      <c r="E22" s="18">
        <v>0</v>
      </c>
    </row>
    <row r="23" spans="1:5" ht="19.5" customHeight="1">
      <c r="A23" s="2" t="s">
        <v>272</v>
      </c>
      <c r="B23" s="10" t="s">
        <v>230</v>
      </c>
      <c r="C23" s="2"/>
      <c r="D23" s="18">
        <v>0</v>
      </c>
      <c r="E23" s="18"/>
    </row>
    <row r="24" spans="1:5" ht="19.5" customHeight="1">
      <c r="A24" s="2" t="s">
        <v>273</v>
      </c>
      <c r="B24" s="10" t="s">
        <v>274</v>
      </c>
      <c r="C24" s="2"/>
      <c r="D24" s="18">
        <v>0</v>
      </c>
      <c r="E24" s="18">
        <v>0</v>
      </c>
    </row>
    <row r="25" spans="1:5" ht="19.5" customHeight="1">
      <c r="A25" s="2" t="s">
        <v>275</v>
      </c>
      <c r="B25" s="10" t="s">
        <v>276</v>
      </c>
      <c r="C25" s="2"/>
      <c r="D25" s="18">
        <v>51175890</v>
      </c>
      <c r="E25" s="18">
        <v>143928472</v>
      </c>
    </row>
    <row r="26" spans="1:5" ht="19.5" customHeight="1">
      <c r="A26" s="1" t="s">
        <v>277</v>
      </c>
      <c r="B26" s="11" t="s">
        <v>232</v>
      </c>
      <c r="C26" s="1"/>
      <c r="D26" s="19">
        <f>SUM(D19:D25)</f>
        <v>-7763031985</v>
      </c>
      <c r="E26" s="19">
        <f>SUM(E19:E25)</f>
        <v>-3158291776</v>
      </c>
    </row>
    <row r="27" spans="1:5" ht="19.5" customHeight="1">
      <c r="A27" s="1" t="s">
        <v>278</v>
      </c>
      <c r="B27" s="11"/>
      <c r="C27" s="1"/>
      <c r="D27" s="1">
        <v>0</v>
      </c>
      <c r="E27" s="1">
        <v>0</v>
      </c>
    </row>
    <row r="28" spans="1:5" ht="19.5" customHeight="1">
      <c r="A28" s="2" t="s">
        <v>279</v>
      </c>
      <c r="B28" s="10" t="s">
        <v>234</v>
      </c>
      <c r="C28" s="2"/>
      <c r="D28" s="2">
        <v>0</v>
      </c>
      <c r="E28" s="18"/>
    </row>
    <row r="29" spans="1:5" ht="19.5" customHeight="1">
      <c r="A29" s="2" t="s">
        <v>280</v>
      </c>
      <c r="B29" s="10" t="s">
        <v>236</v>
      </c>
      <c r="C29" s="2"/>
      <c r="D29" s="2">
        <v>0</v>
      </c>
      <c r="E29" s="18">
        <v>0</v>
      </c>
    </row>
    <row r="30" spans="1:5" ht="19.5" customHeight="1">
      <c r="A30" s="2" t="s">
        <v>281</v>
      </c>
      <c r="B30" s="10" t="s">
        <v>282</v>
      </c>
      <c r="C30" s="2"/>
      <c r="D30" s="18">
        <v>6444754000</v>
      </c>
      <c r="E30" s="18">
        <v>8574124568</v>
      </c>
    </row>
    <row r="31" spans="1:5" ht="19.5" customHeight="1">
      <c r="A31" s="2" t="s">
        <v>283</v>
      </c>
      <c r="B31" s="10" t="s">
        <v>284</v>
      </c>
      <c r="C31" s="2"/>
      <c r="D31" s="18">
        <v>-4065138472</v>
      </c>
      <c r="E31" s="18">
        <v>-3378595000</v>
      </c>
    </row>
    <row r="32" spans="1:5" ht="19.5" customHeight="1">
      <c r="A32" s="2" t="s">
        <v>285</v>
      </c>
      <c r="B32" s="10" t="s">
        <v>286</v>
      </c>
      <c r="C32" s="2"/>
      <c r="D32" s="18">
        <v>0</v>
      </c>
      <c r="E32" s="18">
        <v>0</v>
      </c>
    </row>
    <row r="33" spans="1:5" ht="19.5" customHeight="1">
      <c r="A33" s="2" t="s">
        <v>287</v>
      </c>
      <c r="B33" s="10" t="s">
        <v>288</v>
      </c>
      <c r="C33" s="2"/>
      <c r="D33" s="18"/>
      <c r="E33" s="18">
        <v>-3824176320</v>
      </c>
    </row>
    <row r="34" spans="1:5" ht="19.5" customHeight="1">
      <c r="A34" s="1" t="s">
        <v>289</v>
      </c>
      <c r="B34" s="11" t="s">
        <v>238</v>
      </c>
      <c r="C34" s="1"/>
      <c r="D34" s="19">
        <f>SUM(D28:D33)</f>
        <v>2379615528</v>
      </c>
      <c r="E34" s="19">
        <f>SUM(E28:E33)</f>
        <v>1371353248</v>
      </c>
    </row>
    <row r="35" spans="1:5" ht="19.5" customHeight="1">
      <c r="A35" s="1" t="s">
        <v>290</v>
      </c>
      <c r="B35" s="11" t="s">
        <v>242</v>
      </c>
      <c r="C35" s="1"/>
      <c r="D35" s="19">
        <f>+D17+D26+D34</f>
        <v>-5902907921</v>
      </c>
      <c r="E35" s="19">
        <f>+E17+E26+E34</f>
        <v>-8572330302</v>
      </c>
    </row>
    <row r="36" spans="1:5" ht="19.5" customHeight="1">
      <c r="A36" s="2" t="s">
        <v>291</v>
      </c>
      <c r="B36" s="10" t="s">
        <v>248</v>
      </c>
      <c r="C36" s="2"/>
      <c r="D36" s="18">
        <v>9321322900</v>
      </c>
      <c r="E36" s="18">
        <v>10712891815</v>
      </c>
    </row>
    <row r="37" spans="1:5" ht="19.5" customHeight="1">
      <c r="A37" s="2" t="s">
        <v>292</v>
      </c>
      <c r="B37" s="10" t="s">
        <v>250</v>
      </c>
      <c r="C37" s="2"/>
      <c r="D37" s="18"/>
      <c r="E37" s="18"/>
    </row>
    <row r="38" spans="1:6" ht="19.5" customHeight="1">
      <c r="A38" s="1" t="s">
        <v>293</v>
      </c>
      <c r="B38" s="11" t="s">
        <v>254</v>
      </c>
      <c r="C38" s="1"/>
      <c r="D38" s="19">
        <f>+D35+D36+D37</f>
        <v>3418414979</v>
      </c>
      <c r="E38" s="19">
        <f>+E35+E36+E37</f>
        <v>2140561513</v>
      </c>
      <c r="F38" s="25"/>
    </row>
    <row r="39" spans="4:5" ht="12">
      <c r="D39" s="25"/>
      <c r="E39" s="25"/>
    </row>
  </sheetData>
  <mergeCells count="4">
    <mergeCell ref="C4:D4"/>
    <mergeCell ref="A5:E5"/>
    <mergeCell ref="A6:E6"/>
    <mergeCell ref="A7:E7"/>
  </mergeCells>
  <printOptions/>
  <pageMargins left="0.75" right="0.75" top="0.48" bottom="0.47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98"/>
  <sheetViews>
    <sheetView workbookViewId="0" topLeftCell="A293">
      <selection activeCell="I310" sqref="I310:J310"/>
    </sheetView>
  </sheetViews>
  <sheetFormatPr defaultColWidth="9.140625" defaultRowHeight="12" outlineLevelRow="1"/>
  <cols>
    <col min="1" max="1" width="3.140625" style="246" customWidth="1"/>
    <col min="2" max="2" width="4.8515625" style="42" customWidth="1"/>
    <col min="3" max="3" width="8.140625" style="42" customWidth="1"/>
    <col min="4" max="4" width="12.00390625" style="42" customWidth="1"/>
    <col min="5" max="5" width="11.8515625" style="42" customWidth="1"/>
    <col min="6" max="6" width="12.8515625" style="42" customWidth="1"/>
    <col min="7" max="7" width="11.7109375" style="42" customWidth="1"/>
    <col min="8" max="8" width="14.421875" style="42" customWidth="1"/>
    <col min="9" max="9" width="9.8515625" style="45" customWidth="1"/>
    <col min="10" max="10" width="11.8515625" style="42" customWidth="1"/>
    <col min="11" max="11" width="32.7109375" style="43" customWidth="1"/>
    <col min="12" max="12" width="14.57421875" style="43" customWidth="1"/>
    <col min="13" max="14" width="14.57421875" style="42" customWidth="1"/>
    <col min="15" max="15" width="16.7109375" style="42" customWidth="1"/>
    <col min="16" max="16" width="17.140625" style="42" customWidth="1"/>
    <col min="17" max="16384" width="8.8515625" style="42" customWidth="1"/>
  </cols>
  <sheetData>
    <row r="1" spans="1:10" ht="23.25" customHeight="1">
      <c r="A1" s="444" t="s">
        <v>300</v>
      </c>
      <c r="B1" s="444"/>
      <c r="C1" s="444"/>
      <c r="D1" s="444"/>
      <c r="E1" s="444"/>
      <c r="G1" s="445" t="s">
        <v>301</v>
      </c>
      <c r="H1" s="446"/>
      <c r="I1" s="446"/>
      <c r="J1" s="446"/>
    </row>
    <row r="2" spans="1:10" ht="13.5" customHeight="1">
      <c r="A2" s="255" t="s">
        <v>302</v>
      </c>
      <c r="B2" s="255"/>
      <c r="C2" s="255"/>
      <c r="D2" s="255"/>
      <c r="E2" s="255"/>
      <c r="G2" s="446"/>
      <c r="H2" s="446"/>
      <c r="I2" s="446"/>
      <c r="J2" s="446"/>
    </row>
    <row r="3" spans="1:5" ht="21" customHeight="1">
      <c r="A3" s="44"/>
      <c r="B3" s="44"/>
      <c r="C3" s="44"/>
      <c r="D3" s="44"/>
      <c r="E3" s="44"/>
    </row>
    <row r="4" spans="1:12" s="47" customFormat="1" ht="21.75">
      <c r="A4" s="447" t="s">
        <v>303</v>
      </c>
      <c r="B4" s="447"/>
      <c r="C4" s="447"/>
      <c r="D4" s="447"/>
      <c r="E4" s="447"/>
      <c r="F4" s="447"/>
      <c r="G4" s="447"/>
      <c r="H4" s="447"/>
      <c r="I4" s="447"/>
      <c r="J4" s="447"/>
      <c r="K4" s="46"/>
      <c r="L4" s="46"/>
    </row>
    <row r="5" spans="1:12" s="49" customFormat="1" ht="19.5" customHeight="1">
      <c r="A5" s="448" t="s">
        <v>304</v>
      </c>
      <c r="B5" s="448"/>
      <c r="C5" s="448"/>
      <c r="D5" s="448"/>
      <c r="E5" s="448"/>
      <c r="F5" s="448"/>
      <c r="G5" s="448"/>
      <c r="H5" s="448"/>
      <c r="I5" s="448"/>
      <c r="J5" s="448"/>
      <c r="K5" s="48"/>
      <c r="L5" s="48"/>
    </row>
    <row r="6" spans="1:12" s="49" customFormat="1" ht="19.5" customHeight="1">
      <c r="A6" s="449" t="s">
        <v>305</v>
      </c>
      <c r="B6" s="449"/>
      <c r="C6" s="449"/>
      <c r="D6" s="449"/>
      <c r="E6" s="449"/>
      <c r="F6" s="449"/>
      <c r="G6" s="449"/>
      <c r="H6" s="449"/>
      <c r="I6" s="449"/>
      <c r="J6" s="449"/>
      <c r="K6" s="48"/>
      <c r="L6" s="48"/>
    </row>
    <row r="7" spans="1:12" s="50" customFormat="1" ht="18.75" customHeight="1">
      <c r="A7" s="429" t="s">
        <v>306</v>
      </c>
      <c r="B7" s="429"/>
      <c r="C7" s="429"/>
      <c r="D7" s="429"/>
      <c r="E7" s="429"/>
      <c r="F7" s="429"/>
      <c r="G7" s="429"/>
      <c r="I7" s="51"/>
      <c r="K7" s="52"/>
      <c r="L7" s="52"/>
    </row>
    <row r="8" spans="1:12" s="54" customFormat="1" ht="18.75" customHeight="1">
      <c r="A8" s="436" t="s">
        <v>307</v>
      </c>
      <c r="B8" s="436"/>
      <c r="C8" s="436"/>
      <c r="D8" s="436"/>
      <c r="E8" s="436"/>
      <c r="F8" s="436"/>
      <c r="G8" s="436"/>
      <c r="I8" s="55"/>
      <c r="K8" s="56"/>
      <c r="L8" s="56"/>
    </row>
    <row r="9" spans="1:10" ht="27.75" customHeight="1">
      <c r="A9" s="432" t="s">
        <v>308</v>
      </c>
      <c r="B9" s="432"/>
      <c r="C9" s="432"/>
      <c r="D9" s="432"/>
      <c r="E9" s="432"/>
      <c r="F9" s="432"/>
      <c r="G9" s="432"/>
      <c r="H9" s="432"/>
      <c r="I9" s="432"/>
      <c r="J9" s="432"/>
    </row>
    <row r="10" spans="1:10" ht="16.5" customHeight="1">
      <c r="A10" s="432" t="s">
        <v>309</v>
      </c>
      <c r="B10" s="432"/>
      <c r="C10" s="432"/>
      <c r="D10" s="432"/>
      <c r="E10" s="432"/>
      <c r="F10" s="432"/>
      <c r="G10" s="432"/>
      <c r="H10" s="432"/>
      <c r="I10" s="432"/>
      <c r="J10" s="432"/>
    </row>
    <row r="11" spans="1:10" ht="20.25" customHeight="1">
      <c r="A11" s="438" t="s">
        <v>310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2" s="54" customFormat="1" ht="16.5" customHeight="1">
      <c r="A12" s="428" t="s">
        <v>311</v>
      </c>
      <c r="B12" s="428"/>
      <c r="C12" s="428"/>
      <c r="D12" s="428"/>
      <c r="E12" s="428"/>
      <c r="F12" s="428"/>
      <c r="G12" s="428"/>
      <c r="H12" s="428"/>
      <c r="I12" s="428"/>
      <c r="J12" s="428"/>
      <c r="K12" s="56"/>
      <c r="L12" s="56"/>
    </row>
    <row r="13" spans="1:12" s="59" customFormat="1" ht="16.5" customHeight="1">
      <c r="A13" s="438" t="s">
        <v>312</v>
      </c>
      <c r="B13" s="438"/>
      <c r="C13" s="438"/>
      <c r="D13" s="438"/>
      <c r="E13" s="438"/>
      <c r="F13" s="438"/>
      <c r="G13" s="438"/>
      <c r="H13" s="438"/>
      <c r="I13" s="438"/>
      <c r="J13" s="438"/>
      <c r="K13" s="58"/>
      <c r="L13" s="58"/>
    </row>
    <row r="14" spans="1:12" s="54" customFormat="1" ht="16.5" customHeight="1">
      <c r="A14" s="436" t="s">
        <v>313</v>
      </c>
      <c r="B14" s="436"/>
      <c r="C14" s="436"/>
      <c r="D14" s="436"/>
      <c r="E14" s="436"/>
      <c r="F14" s="436"/>
      <c r="H14" s="60"/>
      <c r="I14" s="61"/>
      <c r="K14" s="56"/>
      <c r="L14" s="56"/>
    </row>
    <row r="15" spans="1:10" ht="25.5" customHeight="1">
      <c r="A15" s="432" t="s">
        <v>314</v>
      </c>
      <c r="B15" s="432"/>
      <c r="C15" s="432"/>
      <c r="D15" s="432"/>
      <c r="E15" s="432"/>
      <c r="F15" s="432"/>
      <c r="G15" s="432"/>
      <c r="H15" s="432"/>
      <c r="I15" s="432"/>
      <c r="J15" s="432"/>
    </row>
    <row r="16" spans="1:9" ht="16.5" customHeight="1">
      <c r="A16" s="442" t="s">
        <v>315</v>
      </c>
      <c r="B16" s="441"/>
      <c r="C16" s="441"/>
      <c r="D16" s="441"/>
      <c r="E16" s="441"/>
      <c r="F16" s="441"/>
      <c r="G16" s="441"/>
      <c r="H16" s="441"/>
      <c r="I16" s="63"/>
    </row>
    <row r="17" spans="1:10" ht="16.5" customHeight="1">
      <c r="A17" s="431" t="s">
        <v>316</v>
      </c>
      <c r="B17" s="432"/>
      <c r="C17" s="432"/>
      <c r="D17" s="432"/>
      <c r="E17" s="432"/>
      <c r="F17" s="432"/>
      <c r="G17" s="432"/>
      <c r="H17" s="432"/>
      <c r="I17" s="432"/>
      <c r="J17" s="432"/>
    </row>
    <row r="18" spans="1:10" ht="27.75" customHeight="1">
      <c r="A18" s="431" t="s">
        <v>317</v>
      </c>
      <c r="B18" s="432"/>
      <c r="C18" s="432"/>
      <c r="D18" s="432"/>
      <c r="E18" s="432"/>
      <c r="F18" s="432"/>
      <c r="G18" s="432"/>
      <c r="H18" s="432"/>
      <c r="I18" s="432"/>
      <c r="J18" s="432"/>
    </row>
    <row r="19" spans="1:10" ht="27.75" customHeight="1">
      <c r="A19" s="431" t="s">
        <v>318</v>
      </c>
      <c r="B19" s="432"/>
      <c r="C19" s="432"/>
      <c r="D19" s="432"/>
      <c r="E19" s="432"/>
      <c r="F19" s="432"/>
      <c r="G19" s="432"/>
      <c r="H19" s="432"/>
      <c r="I19" s="432"/>
      <c r="J19" s="432"/>
    </row>
    <row r="20" spans="1:10" ht="27.75" customHeight="1">
      <c r="A20" s="431" t="s">
        <v>319</v>
      </c>
      <c r="B20" s="432"/>
      <c r="C20" s="432"/>
      <c r="D20" s="432"/>
      <c r="E20" s="432"/>
      <c r="F20" s="432"/>
      <c r="G20" s="432"/>
      <c r="H20" s="432"/>
      <c r="I20" s="432"/>
      <c r="J20" s="432"/>
    </row>
    <row r="21" spans="1:9" ht="16.5" customHeight="1">
      <c r="A21" s="442" t="s">
        <v>320</v>
      </c>
      <c r="B21" s="441"/>
      <c r="C21" s="441"/>
      <c r="D21" s="441"/>
      <c r="E21" s="441"/>
      <c r="F21" s="441"/>
      <c r="G21" s="441"/>
      <c r="H21" s="441"/>
      <c r="I21" s="63"/>
    </row>
    <row r="22" spans="1:9" ht="16.5" customHeight="1">
      <c r="A22" s="442" t="s">
        <v>321</v>
      </c>
      <c r="B22" s="441"/>
      <c r="C22" s="441"/>
      <c r="D22" s="441"/>
      <c r="E22" s="441"/>
      <c r="F22" s="441"/>
      <c r="G22" s="441"/>
      <c r="H22" s="441"/>
      <c r="I22" s="63"/>
    </row>
    <row r="23" spans="1:9" ht="16.5" customHeight="1">
      <c r="A23" s="442" t="s">
        <v>322</v>
      </c>
      <c r="B23" s="441"/>
      <c r="C23" s="441"/>
      <c r="D23" s="441"/>
      <c r="E23" s="441"/>
      <c r="F23" s="441"/>
      <c r="G23" s="441"/>
      <c r="H23" s="441"/>
      <c r="I23" s="63"/>
    </row>
    <row r="24" spans="1:9" ht="16.5" customHeight="1">
      <c r="A24" s="442" t="s">
        <v>323</v>
      </c>
      <c r="B24" s="441"/>
      <c r="C24" s="441"/>
      <c r="D24" s="441"/>
      <c r="E24" s="441"/>
      <c r="F24" s="441"/>
      <c r="G24" s="441"/>
      <c r="H24" s="441"/>
      <c r="I24" s="63"/>
    </row>
    <row r="25" spans="1:9" ht="16.5" customHeight="1">
      <c r="A25" s="442" t="s">
        <v>324</v>
      </c>
      <c r="B25" s="441"/>
      <c r="C25" s="441"/>
      <c r="D25" s="441"/>
      <c r="E25" s="441"/>
      <c r="F25" s="441"/>
      <c r="G25" s="441"/>
      <c r="H25" s="441"/>
      <c r="I25" s="63"/>
    </row>
    <row r="26" spans="1:10" ht="16.5" customHeight="1">
      <c r="A26" s="442" t="s">
        <v>325</v>
      </c>
      <c r="B26" s="441"/>
      <c r="C26" s="441"/>
      <c r="D26" s="441"/>
      <c r="E26" s="441"/>
      <c r="F26" s="441"/>
      <c r="G26" s="441"/>
      <c r="H26" s="441"/>
      <c r="I26" s="441"/>
      <c r="J26" s="441"/>
    </row>
    <row r="27" spans="1:9" ht="16.5" customHeight="1">
      <c r="A27" s="442" t="s">
        <v>326</v>
      </c>
      <c r="B27" s="441"/>
      <c r="C27" s="441"/>
      <c r="D27" s="441"/>
      <c r="E27" s="441"/>
      <c r="F27" s="441"/>
      <c r="G27" s="441"/>
      <c r="H27" s="441"/>
      <c r="I27" s="63"/>
    </row>
    <row r="28" spans="1:10" ht="27.75" customHeight="1">
      <c r="A28" s="431" t="s">
        <v>327</v>
      </c>
      <c r="B28" s="432"/>
      <c r="C28" s="432"/>
      <c r="D28" s="432"/>
      <c r="E28" s="432"/>
      <c r="F28" s="432"/>
      <c r="G28" s="432"/>
      <c r="H28" s="432"/>
      <c r="I28" s="432"/>
      <c r="J28" s="432"/>
    </row>
    <row r="29" spans="1:10" ht="27.75" customHeight="1">
      <c r="A29" s="431" t="s">
        <v>328</v>
      </c>
      <c r="B29" s="432"/>
      <c r="C29" s="432"/>
      <c r="D29" s="432"/>
      <c r="E29" s="432"/>
      <c r="F29" s="432"/>
      <c r="G29" s="432"/>
      <c r="H29" s="432"/>
      <c r="I29" s="432"/>
      <c r="J29" s="432"/>
    </row>
    <row r="30" spans="1:10" ht="27.75" customHeight="1">
      <c r="A30" s="431" t="s">
        <v>329</v>
      </c>
      <c r="B30" s="432"/>
      <c r="C30" s="432"/>
      <c r="D30" s="432"/>
      <c r="E30" s="432"/>
      <c r="F30" s="432"/>
      <c r="G30" s="432"/>
      <c r="H30" s="432"/>
      <c r="I30" s="432"/>
      <c r="J30" s="432"/>
    </row>
    <row r="31" spans="1:10" ht="27.75" customHeight="1">
      <c r="A31" s="431" t="s">
        <v>330</v>
      </c>
      <c r="B31" s="432"/>
      <c r="C31" s="432"/>
      <c r="D31" s="432"/>
      <c r="E31" s="432"/>
      <c r="F31" s="432"/>
      <c r="G31" s="432"/>
      <c r="H31" s="432"/>
      <c r="I31" s="432"/>
      <c r="J31" s="432"/>
    </row>
    <row r="32" spans="1:9" ht="16.5" customHeight="1">
      <c r="A32" s="442" t="s">
        <v>331</v>
      </c>
      <c r="B32" s="441"/>
      <c r="C32" s="441"/>
      <c r="D32" s="441"/>
      <c r="E32" s="441"/>
      <c r="F32" s="441"/>
      <c r="G32" s="441"/>
      <c r="H32" s="441"/>
      <c r="I32" s="63"/>
    </row>
    <row r="33" spans="1:10" ht="24.75" customHeight="1">
      <c r="A33" s="431" t="s">
        <v>332</v>
      </c>
      <c r="B33" s="432"/>
      <c r="C33" s="432"/>
      <c r="D33" s="432"/>
      <c r="E33" s="432"/>
      <c r="F33" s="432"/>
      <c r="G33" s="432"/>
      <c r="H33" s="432"/>
      <c r="I33" s="432"/>
      <c r="J33" s="432"/>
    </row>
    <row r="34" spans="1:10" ht="16.5" customHeight="1">
      <c r="A34" s="437" t="s">
        <v>333</v>
      </c>
      <c r="B34" s="438"/>
      <c r="C34" s="438"/>
      <c r="D34" s="438"/>
      <c r="E34" s="438"/>
      <c r="F34" s="438"/>
      <c r="G34" s="438"/>
      <c r="H34" s="438"/>
      <c r="I34" s="438"/>
      <c r="J34" s="438"/>
    </row>
    <row r="35" spans="1:9" ht="16.5" customHeight="1">
      <c r="A35" s="442" t="s">
        <v>334</v>
      </c>
      <c r="B35" s="441"/>
      <c r="C35" s="441"/>
      <c r="D35" s="441"/>
      <c r="E35" s="441"/>
      <c r="F35" s="441"/>
      <c r="G35" s="441"/>
      <c r="H35" s="441"/>
      <c r="I35" s="63"/>
    </row>
    <row r="36" spans="1:9" ht="16.5" customHeight="1">
      <c r="A36" s="442" t="s">
        <v>335</v>
      </c>
      <c r="B36" s="441"/>
      <c r="C36" s="441"/>
      <c r="D36" s="441"/>
      <c r="E36" s="441"/>
      <c r="F36" s="441"/>
      <c r="G36" s="441"/>
      <c r="H36" s="441"/>
      <c r="I36" s="63"/>
    </row>
    <row r="37" spans="1:9" ht="16.5" customHeight="1">
      <c r="A37" s="442" t="s">
        <v>336</v>
      </c>
      <c r="B37" s="441"/>
      <c r="C37" s="441"/>
      <c r="D37" s="441"/>
      <c r="E37" s="441"/>
      <c r="F37" s="441"/>
      <c r="G37" s="441"/>
      <c r="H37" s="441"/>
      <c r="I37" s="63"/>
    </row>
    <row r="38" spans="1:9" ht="16.5" customHeight="1">
      <c r="A38" s="62" t="s">
        <v>337</v>
      </c>
      <c r="B38" s="62"/>
      <c r="C38" s="62"/>
      <c r="D38" s="62"/>
      <c r="E38" s="62"/>
      <c r="F38" s="62"/>
      <c r="G38" s="62"/>
      <c r="H38" s="62"/>
      <c r="I38" s="63"/>
    </row>
    <row r="39" spans="1:10" ht="28.5" customHeight="1">
      <c r="A39" s="431" t="s">
        <v>338</v>
      </c>
      <c r="B39" s="432"/>
      <c r="C39" s="432"/>
      <c r="D39" s="432"/>
      <c r="E39" s="432"/>
      <c r="F39" s="432"/>
      <c r="G39" s="432"/>
      <c r="H39" s="432"/>
      <c r="I39" s="432"/>
      <c r="J39" s="432"/>
    </row>
    <row r="40" spans="1:9" ht="16.5" customHeight="1">
      <c r="A40" s="62" t="s">
        <v>339</v>
      </c>
      <c r="B40" s="62"/>
      <c r="C40" s="62"/>
      <c r="D40" s="62"/>
      <c r="E40" s="62"/>
      <c r="F40" s="62"/>
      <c r="G40" s="62"/>
      <c r="H40" s="62"/>
      <c r="I40" s="63"/>
    </row>
    <row r="41" spans="1:12" s="59" customFormat="1" ht="16.5" customHeight="1">
      <c r="A41" s="443"/>
      <c r="B41" s="443"/>
      <c r="C41" s="443"/>
      <c r="D41" s="443"/>
      <c r="F41" s="64"/>
      <c r="G41" s="59" t="s">
        <v>340</v>
      </c>
      <c r="I41" s="65"/>
      <c r="K41" s="58"/>
      <c r="L41" s="58"/>
    </row>
    <row r="42" spans="1:10" ht="16.5" customHeight="1">
      <c r="A42" s="429" t="s">
        <v>341</v>
      </c>
      <c r="B42" s="429"/>
      <c r="C42" s="429"/>
      <c r="D42" s="429"/>
      <c r="E42" s="429"/>
      <c r="F42" s="429"/>
      <c r="G42" s="429"/>
      <c r="H42" s="429"/>
      <c r="I42" s="429"/>
      <c r="J42" s="429"/>
    </row>
    <row r="43" spans="1:12" s="54" customFormat="1" ht="16.5" customHeight="1">
      <c r="A43" s="436" t="s">
        <v>342</v>
      </c>
      <c r="B43" s="436"/>
      <c r="C43" s="436"/>
      <c r="D43" s="436"/>
      <c r="E43" s="436"/>
      <c r="F43" s="436"/>
      <c r="G43" s="436"/>
      <c r="H43" s="436"/>
      <c r="I43" s="436"/>
      <c r="J43" s="436"/>
      <c r="K43" s="56"/>
      <c r="L43" s="56"/>
    </row>
    <row r="44" spans="1:10" ht="16.5" customHeight="1">
      <c r="A44" s="442" t="s">
        <v>343</v>
      </c>
      <c r="B44" s="441"/>
      <c r="C44" s="441"/>
      <c r="D44" s="441"/>
      <c r="E44" s="441"/>
      <c r="F44" s="441"/>
      <c r="G44" s="441"/>
      <c r="H44" s="441"/>
      <c r="I44" s="441"/>
      <c r="J44" s="441"/>
    </row>
    <row r="45" spans="1:12" s="54" customFormat="1" ht="16.5" customHeight="1">
      <c r="A45" s="433" t="s">
        <v>344</v>
      </c>
      <c r="B45" s="433"/>
      <c r="C45" s="433"/>
      <c r="D45" s="433"/>
      <c r="E45" s="433"/>
      <c r="F45" s="433"/>
      <c r="G45" s="433"/>
      <c r="H45" s="433"/>
      <c r="I45" s="433"/>
      <c r="J45" s="433"/>
      <c r="K45" s="56"/>
      <c r="L45" s="56"/>
    </row>
    <row r="46" spans="1:10" ht="16.5" customHeight="1">
      <c r="A46" s="437" t="s">
        <v>345</v>
      </c>
      <c r="B46" s="438"/>
      <c r="C46" s="438"/>
      <c r="D46" s="438"/>
      <c r="E46" s="438"/>
      <c r="F46" s="438"/>
      <c r="G46" s="438"/>
      <c r="H46" s="438"/>
      <c r="I46" s="438"/>
      <c r="J46" s="438"/>
    </row>
    <row r="47" spans="1:12" s="50" customFormat="1" ht="16.5" customHeight="1">
      <c r="A47" s="429" t="s">
        <v>346</v>
      </c>
      <c r="B47" s="429"/>
      <c r="C47" s="429"/>
      <c r="D47" s="429"/>
      <c r="E47" s="429"/>
      <c r="F47" s="429"/>
      <c r="G47" s="429"/>
      <c r="H47" s="429"/>
      <c r="I47" s="429"/>
      <c r="J47" s="429"/>
      <c r="K47" s="52"/>
      <c r="L47" s="52"/>
    </row>
    <row r="48" spans="1:12" s="50" customFormat="1" ht="16.5" customHeight="1">
      <c r="A48" s="436" t="s">
        <v>347</v>
      </c>
      <c r="B48" s="436"/>
      <c r="C48" s="436"/>
      <c r="D48" s="436"/>
      <c r="E48" s="436"/>
      <c r="F48" s="436"/>
      <c r="G48" s="436"/>
      <c r="H48" s="436"/>
      <c r="I48" s="436"/>
      <c r="J48" s="436"/>
      <c r="K48" s="52"/>
      <c r="L48" s="52"/>
    </row>
    <row r="49" spans="1:12" s="50" customFormat="1" ht="27.75" customHeight="1">
      <c r="A49" s="431" t="s">
        <v>348</v>
      </c>
      <c r="B49" s="432"/>
      <c r="C49" s="432"/>
      <c r="D49" s="432"/>
      <c r="E49" s="432"/>
      <c r="F49" s="432"/>
      <c r="G49" s="432"/>
      <c r="H49" s="432"/>
      <c r="I49" s="432"/>
      <c r="J49" s="432"/>
      <c r="K49" s="52"/>
      <c r="L49" s="52"/>
    </row>
    <row r="50" spans="1:12" s="54" customFormat="1" ht="16.5" customHeight="1">
      <c r="A50" s="436" t="s">
        <v>349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56"/>
      <c r="L50" s="56"/>
    </row>
    <row r="51" spans="1:10" ht="16.5" customHeight="1">
      <c r="A51" s="442" t="s">
        <v>350</v>
      </c>
      <c r="B51" s="441"/>
      <c r="C51" s="441"/>
      <c r="D51" s="441"/>
      <c r="E51" s="441"/>
      <c r="F51" s="441"/>
      <c r="G51" s="441"/>
      <c r="H51" s="441"/>
      <c r="I51" s="441"/>
      <c r="J51" s="441"/>
    </row>
    <row r="52" spans="1:12" s="54" customFormat="1" ht="16.5" customHeight="1">
      <c r="A52" s="436" t="s">
        <v>351</v>
      </c>
      <c r="B52" s="436"/>
      <c r="C52" s="436"/>
      <c r="D52" s="436"/>
      <c r="E52" s="436"/>
      <c r="F52" s="436"/>
      <c r="G52" s="436"/>
      <c r="H52" s="436"/>
      <c r="I52" s="436"/>
      <c r="J52" s="436"/>
      <c r="K52" s="56"/>
      <c r="L52" s="56"/>
    </row>
    <row r="53" spans="1:10" ht="16.5" customHeight="1">
      <c r="A53" s="442" t="s">
        <v>352</v>
      </c>
      <c r="B53" s="441"/>
      <c r="C53" s="441"/>
      <c r="D53" s="441"/>
      <c r="E53" s="441"/>
      <c r="F53" s="441"/>
      <c r="G53" s="441"/>
      <c r="H53" s="441"/>
      <c r="I53" s="441"/>
      <c r="J53" s="441"/>
    </row>
    <row r="54" spans="1:10" ht="16.5" customHeight="1">
      <c r="A54" s="429" t="s">
        <v>353</v>
      </c>
      <c r="B54" s="429"/>
      <c r="C54" s="429"/>
      <c r="D54" s="429"/>
      <c r="E54" s="429"/>
      <c r="F54" s="429"/>
      <c r="G54" s="429"/>
      <c r="H54" s="429"/>
      <c r="I54" s="429"/>
      <c r="J54" s="429"/>
    </row>
    <row r="55" spans="1:12" s="54" customFormat="1" ht="16.5" customHeight="1">
      <c r="A55" s="53" t="s">
        <v>354</v>
      </c>
      <c r="H55" s="66"/>
      <c r="I55" s="67"/>
      <c r="K55" s="56">
        <v>1331093</v>
      </c>
      <c r="L55" s="56"/>
    </row>
    <row r="56" spans="1:11" ht="16.5" customHeight="1">
      <c r="A56" s="434" t="s">
        <v>355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">
        <f>K55*10000</f>
        <v>13310930000</v>
      </c>
    </row>
    <row r="57" spans="1:11" ht="16.5" customHeight="1">
      <c r="A57" s="431" t="s">
        <v>356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">
        <f>K56*10%</f>
        <v>1331093000</v>
      </c>
    </row>
    <row r="58" spans="1:12" s="54" customFormat="1" ht="16.5" customHeight="1">
      <c r="A58" s="53" t="s">
        <v>357</v>
      </c>
      <c r="I58" s="55"/>
      <c r="K58" s="56"/>
      <c r="L58" s="56"/>
    </row>
    <row r="59" spans="1:10" ht="16.5" customHeight="1">
      <c r="A59" s="431" t="s">
        <v>358</v>
      </c>
      <c r="B59" s="432"/>
      <c r="C59" s="432"/>
      <c r="D59" s="432"/>
      <c r="E59" s="432"/>
      <c r="F59" s="432"/>
      <c r="G59" s="432"/>
      <c r="H59" s="432"/>
      <c r="I59" s="432"/>
      <c r="J59" s="432"/>
    </row>
    <row r="60" spans="1:10" ht="27.75" customHeight="1">
      <c r="A60" s="431" t="s">
        <v>359</v>
      </c>
      <c r="B60" s="432"/>
      <c r="C60" s="432"/>
      <c r="D60" s="432"/>
      <c r="E60" s="432"/>
      <c r="F60" s="432"/>
      <c r="G60" s="432"/>
      <c r="H60" s="432"/>
      <c r="I60" s="432"/>
      <c r="J60" s="432"/>
    </row>
    <row r="61" spans="1:12" s="54" customFormat="1" ht="16.5" customHeight="1">
      <c r="A61" s="436" t="s">
        <v>360</v>
      </c>
      <c r="B61" s="436"/>
      <c r="C61" s="436"/>
      <c r="D61" s="436"/>
      <c r="E61" s="436"/>
      <c r="F61" s="436"/>
      <c r="I61" s="55"/>
      <c r="K61" s="56"/>
      <c r="L61" s="56"/>
    </row>
    <row r="62" spans="1:6" ht="16.5" customHeight="1">
      <c r="A62" s="441" t="s">
        <v>361</v>
      </c>
      <c r="B62" s="441"/>
      <c r="C62" s="441"/>
      <c r="D62" s="441"/>
      <c r="E62" s="441"/>
      <c r="F62" s="441"/>
    </row>
    <row r="63" ht="16.5" customHeight="1">
      <c r="A63" s="68" t="s">
        <v>362</v>
      </c>
    </row>
    <row r="64" spans="1:10" ht="27.75" customHeight="1">
      <c r="A64" s="431" t="s">
        <v>363</v>
      </c>
      <c r="B64" s="432"/>
      <c r="C64" s="432"/>
      <c r="D64" s="432"/>
      <c r="E64" s="432"/>
      <c r="F64" s="432"/>
      <c r="G64" s="432"/>
      <c r="H64" s="432"/>
      <c r="I64" s="432"/>
      <c r="J64" s="432"/>
    </row>
    <row r="65" spans="1:10" ht="16.5" customHeight="1">
      <c r="A65" s="431" t="s">
        <v>364</v>
      </c>
      <c r="B65" s="432"/>
      <c r="C65" s="432"/>
      <c r="D65" s="432"/>
      <c r="E65" s="432"/>
      <c r="F65" s="432"/>
      <c r="G65" s="432"/>
      <c r="H65" s="432"/>
      <c r="I65" s="432"/>
      <c r="J65" s="432"/>
    </row>
    <row r="66" spans="1:10" ht="27.75" customHeight="1">
      <c r="A66" s="431" t="s">
        <v>365</v>
      </c>
      <c r="B66" s="432"/>
      <c r="C66" s="432"/>
      <c r="D66" s="432"/>
      <c r="E66" s="432"/>
      <c r="F66" s="432"/>
      <c r="G66" s="432"/>
      <c r="H66" s="432"/>
      <c r="I66" s="432"/>
      <c r="J66" s="432"/>
    </row>
    <row r="67" spans="1:12" s="54" customFormat="1" ht="16.5" customHeight="1">
      <c r="A67" s="428" t="s">
        <v>366</v>
      </c>
      <c r="B67" s="428"/>
      <c r="C67" s="428"/>
      <c r="D67" s="428"/>
      <c r="E67" s="428"/>
      <c r="F67" s="428"/>
      <c r="G67" s="428"/>
      <c r="H67" s="428"/>
      <c r="I67" s="428"/>
      <c r="J67" s="428"/>
      <c r="K67" s="56"/>
      <c r="L67" s="56"/>
    </row>
    <row r="68" spans="1:12" s="54" customFormat="1" ht="16.5" customHeight="1">
      <c r="A68" s="433" t="s">
        <v>367</v>
      </c>
      <c r="B68" s="433"/>
      <c r="C68" s="433"/>
      <c r="D68" s="433"/>
      <c r="E68" s="433"/>
      <c r="F68" s="433"/>
      <c r="G68" s="433"/>
      <c r="H68" s="433"/>
      <c r="I68" s="433"/>
      <c r="J68" s="433"/>
      <c r="K68" s="56"/>
      <c r="L68" s="56"/>
    </row>
    <row r="69" spans="1:12" s="59" customFormat="1" ht="27.75" customHeight="1">
      <c r="A69" s="439" t="s">
        <v>368</v>
      </c>
      <c r="B69" s="439"/>
      <c r="C69" s="439"/>
      <c r="D69" s="439"/>
      <c r="E69" s="439"/>
      <c r="F69" s="439"/>
      <c r="G69" s="439"/>
      <c r="H69" s="439"/>
      <c r="I69" s="439"/>
      <c r="J69" s="439"/>
      <c r="K69" s="58"/>
      <c r="L69" s="58"/>
    </row>
    <row r="70" spans="1:12" s="54" customFormat="1" ht="16.5" customHeight="1">
      <c r="A70" s="53" t="s">
        <v>369</v>
      </c>
      <c r="I70" s="55"/>
      <c r="K70" s="56"/>
      <c r="L70" s="56"/>
    </row>
    <row r="71" spans="1:10" ht="27.75" customHeight="1">
      <c r="A71" s="431" t="s">
        <v>370</v>
      </c>
      <c r="B71" s="432"/>
      <c r="C71" s="432"/>
      <c r="D71" s="432"/>
      <c r="E71" s="432"/>
      <c r="F71" s="432"/>
      <c r="G71" s="432"/>
      <c r="H71" s="432"/>
      <c r="I71" s="432"/>
      <c r="J71" s="432"/>
    </row>
    <row r="72" spans="1:12" s="54" customFormat="1" ht="16.5" customHeight="1">
      <c r="A72" s="433" t="s">
        <v>371</v>
      </c>
      <c r="B72" s="433"/>
      <c r="C72" s="433"/>
      <c r="D72" s="433"/>
      <c r="E72" s="433"/>
      <c r="F72" s="433"/>
      <c r="G72" s="433"/>
      <c r="H72" s="433"/>
      <c r="I72" s="433"/>
      <c r="J72" s="433"/>
      <c r="K72" s="56"/>
      <c r="L72" s="56"/>
    </row>
    <row r="73" spans="1:12" s="54" customFormat="1" ht="16.5" customHeight="1">
      <c r="A73" s="53" t="s">
        <v>372</v>
      </c>
      <c r="I73" s="55"/>
      <c r="K73" s="56"/>
      <c r="L73" s="56"/>
    </row>
    <row r="74" spans="1:12" s="59" customFormat="1" ht="39.75" customHeight="1">
      <c r="A74" s="440" t="s">
        <v>373</v>
      </c>
      <c r="B74" s="439"/>
      <c r="C74" s="439"/>
      <c r="D74" s="439"/>
      <c r="E74" s="439"/>
      <c r="F74" s="439"/>
      <c r="G74" s="439"/>
      <c r="H74" s="439"/>
      <c r="I74" s="439"/>
      <c r="J74" s="439"/>
      <c r="K74" s="58"/>
      <c r="L74" s="58"/>
    </row>
    <row r="75" spans="1:12" s="54" customFormat="1" ht="16.5" customHeight="1">
      <c r="A75" s="433" t="s">
        <v>374</v>
      </c>
      <c r="B75" s="433"/>
      <c r="C75" s="433"/>
      <c r="D75" s="433"/>
      <c r="E75" s="433"/>
      <c r="F75" s="433"/>
      <c r="G75" s="433"/>
      <c r="H75" s="433"/>
      <c r="I75" s="433"/>
      <c r="J75" s="433"/>
      <c r="K75" s="56"/>
      <c r="L75" s="56"/>
    </row>
    <row r="76" spans="1:12" s="54" customFormat="1" ht="16.5" customHeight="1">
      <c r="A76" s="433" t="s">
        <v>375</v>
      </c>
      <c r="B76" s="433"/>
      <c r="C76" s="433"/>
      <c r="D76" s="433"/>
      <c r="E76" s="433"/>
      <c r="F76" s="433"/>
      <c r="G76" s="433"/>
      <c r="H76" s="433"/>
      <c r="I76" s="433"/>
      <c r="J76" s="433"/>
      <c r="K76" s="56"/>
      <c r="L76" s="56"/>
    </row>
    <row r="77" spans="1:12" s="54" customFormat="1" ht="16.5" customHeight="1">
      <c r="A77" s="433" t="s">
        <v>376</v>
      </c>
      <c r="B77" s="433"/>
      <c r="C77" s="433"/>
      <c r="D77" s="433"/>
      <c r="E77" s="433"/>
      <c r="F77" s="433"/>
      <c r="G77" s="433"/>
      <c r="H77" s="433"/>
      <c r="I77" s="433"/>
      <c r="J77" s="433"/>
      <c r="K77" s="56"/>
      <c r="L77" s="56"/>
    </row>
    <row r="78" spans="1:10" ht="16.5" customHeight="1">
      <c r="A78" s="439" t="s">
        <v>377</v>
      </c>
      <c r="B78" s="439"/>
      <c r="C78" s="439"/>
      <c r="D78" s="439"/>
      <c r="E78" s="439"/>
      <c r="F78" s="439"/>
      <c r="G78" s="439"/>
      <c r="H78" s="439"/>
      <c r="I78" s="439"/>
      <c r="J78" s="439"/>
    </row>
    <row r="79" spans="1:10" ht="16.5" customHeight="1">
      <c r="A79" s="431" t="s">
        <v>378</v>
      </c>
      <c r="B79" s="432"/>
      <c r="C79" s="432"/>
      <c r="D79" s="432"/>
      <c r="E79" s="432"/>
      <c r="F79" s="432"/>
      <c r="G79" s="432"/>
      <c r="H79" s="432"/>
      <c r="I79" s="432"/>
      <c r="J79" s="432"/>
    </row>
    <row r="80" spans="1:10" ht="16.5" customHeight="1">
      <c r="A80" s="437" t="s">
        <v>379</v>
      </c>
      <c r="B80" s="438"/>
      <c r="C80" s="438"/>
      <c r="D80" s="438"/>
      <c r="E80" s="438"/>
      <c r="F80" s="438"/>
      <c r="G80" s="438"/>
      <c r="H80" s="438"/>
      <c r="I80" s="438"/>
      <c r="J80" s="438"/>
    </row>
    <row r="81" spans="1:10" ht="16.5" customHeight="1">
      <c r="A81" s="431" t="s">
        <v>380</v>
      </c>
      <c r="B81" s="432"/>
      <c r="C81" s="432"/>
      <c r="D81" s="432"/>
      <c r="E81" s="432"/>
      <c r="F81" s="432"/>
      <c r="G81" s="432"/>
      <c r="H81" s="432"/>
      <c r="I81" s="432"/>
      <c r="J81" s="432"/>
    </row>
    <row r="82" spans="1:10" ht="16.5" customHeight="1">
      <c r="A82" s="431" t="s">
        <v>381</v>
      </c>
      <c r="B82" s="432"/>
      <c r="C82" s="432"/>
      <c r="D82" s="432"/>
      <c r="E82" s="432"/>
      <c r="F82" s="432"/>
      <c r="G82" s="432"/>
      <c r="H82" s="432"/>
      <c r="I82" s="432"/>
      <c r="J82" s="432"/>
    </row>
    <row r="83" spans="1:10" ht="16.5" customHeight="1">
      <c r="A83" s="431" t="s">
        <v>382</v>
      </c>
      <c r="B83" s="432"/>
      <c r="C83" s="432"/>
      <c r="D83" s="432"/>
      <c r="E83" s="432"/>
      <c r="F83" s="432"/>
      <c r="G83" s="432"/>
      <c r="H83" s="432"/>
      <c r="I83" s="432"/>
      <c r="J83" s="432"/>
    </row>
    <row r="84" spans="1:10" ht="27.75" customHeight="1">
      <c r="A84" s="431" t="s">
        <v>383</v>
      </c>
      <c r="B84" s="432"/>
      <c r="C84" s="432"/>
      <c r="D84" s="432"/>
      <c r="E84" s="432"/>
      <c r="F84" s="432"/>
      <c r="G84" s="432"/>
      <c r="H84" s="432"/>
      <c r="I84" s="432"/>
      <c r="J84" s="432"/>
    </row>
    <row r="85" spans="1:10" ht="27.75" customHeight="1">
      <c r="A85" s="431" t="s">
        <v>384</v>
      </c>
      <c r="B85" s="432"/>
      <c r="C85" s="432"/>
      <c r="D85" s="432"/>
      <c r="E85" s="432"/>
      <c r="F85" s="432"/>
      <c r="G85" s="432"/>
      <c r="H85" s="432"/>
      <c r="I85" s="432"/>
      <c r="J85" s="432"/>
    </row>
    <row r="86" spans="1:10" ht="16.5" customHeight="1">
      <c r="A86" s="431" t="s">
        <v>385</v>
      </c>
      <c r="B86" s="432"/>
      <c r="C86" s="432"/>
      <c r="D86" s="432"/>
      <c r="E86" s="432"/>
      <c r="F86" s="432"/>
      <c r="G86" s="432"/>
      <c r="H86" s="432"/>
      <c r="I86" s="432"/>
      <c r="J86" s="432"/>
    </row>
    <row r="87" spans="1:10" ht="16.5" customHeight="1">
      <c r="A87" s="431" t="s">
        <v>386</v>
      </c>
      <c r="B87" s="432"/>
      <c r="C87" s="432"/>
      <c r="D87" s="432"/>
      <c r="E87" s="432"/>
      <c r="F87" s="432"/>
      <c r="G87" s="432"/>
      <c r="H87" s="432"/>
      <c r="I87" s="432"/>
      <c r="J87" s="432"/>
    </row>
    <row r="88" spans="1:10" ht="16.5" customHeight="1">
      <c r="A88" s="431" t="s">
        <v>387</v>
      </c>
      <c r="B88" s="432"/>
      <c r="C88" s="432"/>
      <c r="D88" s="432"/>
      <c r="E88" s="432"/>
      <c r="F88" s="432"/>
      <c r="G88" s="432"/>
      <c r="H88" s="432"/>
      <c r="I88" s="432"/>
      <c r="J88" s="432"/>
    </row>
    <row r="89" spans="1:10" ht="16.5" customHeight="1">
      <c r="A89" s="431" t="s">
        <v>388</v>
      </c>
      <c r="B89" s="432"/>
      <c r="C89" s="432"/>
      <c r="D89" s="432"/>
      <c r="E89" s="432"/>
      <c r="F89" s="432"/>
      <c r="G89" s="432"/>
      <c r="H89" s="432"/>
      <c r="I89" s="432"/>
      <c r="J89" s="432"/>
    </row>
    <row r="90" spans="1:12" s="54" customFormat="1" ht="16.5" customHeight="1">
      <c r="A90" s="433" t="s">
        <v>389</v>
      </c>
      <c r="B90" s="433"/>
      <c r="C90" s="433"/>
      <c r="D90" s="433"/>
      <c r="E90" s="433"/>
      <c r="F90" s="433"/>
      <c r="G90" s="433"/>
      <c r="H90" s="433"/>
      <c r="I90" s="433"/>
      <c r="J90" s="433"/>
      <c r="K90" s="56"/>
      <c r="L90" s="56"/>
    </row>
    <row r="91" spans="1:10" ht="27.75" customHeight="1">
      <c r="A91" s="431" t="s">
        <v>390</v>
      </c>
      <c r="B91" s="432"/>
      <c r="C91" s="432"/>
      <c r="D91" s="432"/>
      <c r="E91" s="432"/>
      <c r="F91" s="432"/>
      <c r="G91" s="432"/>
      <c r="H91" s="432"/>
      <c r="I91" s="432"/>
      <c r="J91" s="432"/>
    </row>
    <row r="92" spans="1:12" s="54" customFormat="1" ht="16.5" customHeight="1">
      <c r="A92" s="433" t="s">
        <v>391</v>
      </c>
      <c r="B92" s="433"/>
      <c r="C92" s="433"/>
      <c r="D92" s="433"/>
      <c r="E92" s="433"/>
      <c r="F92" s="433"/>
      <c r="G92" s="433"/>
      <c r="H92" s="433"/>
      <c r="I92" s="433"/>
      <c r="J92" s="433"/>
      <c r="K92" s="56"/>
      <c r="L92" s="56"/>
    </row>
    <row r="93" spans="1:10" ht="16.5" customHeight="1">
      <c r="A93" s="434" t="s">
        <v>392</v>
      </c>
      <c r="B93" s="435"/>
      <c r="C93" s="435"/>
      <c r="D93" s="435"/>
      <c r="E93" s="435"/>
      <c r="F93" s="435"/>
      <c r="G93" s="435"/>
      <c r="H93" s="435"/>
      <c r="I93" s="435"/>
      <c r="J93" s="435"/>
    </row>
    <row r="94" spans="1:12" s="54" customFormat="1" ht="16.5" customHeight="1">
      <c r="A94" s="436" t="s">
        <v>393</v>
      </c>
      <c r="B94" s="436"/>
      <c r="C94" s="436"/>
      <c r="D94" s="436"/>
      <c r="E94" s="436"/>
      <c r="F94" s="436"/>
      <c r="G94" s="436"/>
      <c r="H94" s="436"/>
      <c r="I94" s="436"/>
      <c r="J94" s="436"/>
      <c r="K94" s="56"/>
      <c r="L94" s="56"/>
    </row>
    <row r="95" spans="1:12" s="54" customFormat="1" ht="16.5" customHeight="1">
      <c r="A95" s="428" t="s">
        <v>394</v>
      </c>
      <c r="B95" s="428"/>
      <c r="C95" s="428"/>
      <c r="D95" s="428"/>
      <c r="E95" s="428"/>
      <c r="F95" s="428"/>
      <c r="G95" s="428"/>
      <c r="H95" s="428"/>
      <c r="I95" s="428"/>
      <c r="J95" s="428"/>
      <c r="K95" s="56"/>
      <c r="L95" s="56"/>
    </row>
    <row r="96" spans="1:12" s="50" customFormat="1" ht="16.5" customHeight="1">
      <c r="A96" s="429" t="s">
        <v>395</v>
      </c>
      <c r="B96" s="429"/>
      <c r="C96" s="429"/>
      <c r="D96" s="429"/>
      <c r="E96" s="429"/>
      <c r="F96" s="429"/>
      <c r="G96" s="429"/>
      <c r="H96" s="429"/>
      <c r="I96" s="69"/>
      <c r="K96" s="52"/>
      <c r="L96" s="52"/>
    </row>
    <row r="97" spans="1:12" s="50" customFormat="1" ht="16.5" customHeight="1">
      <c r="A97" s="70"/>
      <c r="B97" s="53"/>
      <c r="C97" s="53"/>
      <c r="D97" s="53"/>
      <c r="E97" s="430" t="s">
        <v>396</v>
      </c>
      <c r="F97" s="430"/>
      <c r="G97" s="430"/>
      <c r="H97" s="430"/>
      <c r="I97" s="430"/>
      <c r="J97" s="430"/>
      <c r="K97" s="52"/>
      <c r="L97" s="52"/>
    </row>
    <row r="98" spans="1:14" s="50" customFormat="1" ht="16.5" customHeight="1">
      <c r="A98" s="72">
        <v>1</v>
      </c>
      <c r="B98" s="256" t="s">
        <v>397</v>
      </c>
      <c r="C98" s="256"/>
      <c r="D98" s="256"/>
      <c r="E98" s="256"/>
      <c r="F98" s="256"/>
      <c r="G98" s="74"/>
      <c r="H98" s="75" t="s">
        <v>398</v>
      </c>
      <c r="I98" s="259" t="s">
        <v>399</v>
      </c>
      <c r="J98" s="259"/>
      <c r="L98" s="52"/>
      <c r="M98" s="52"/>
      <c r="N98" s="52"/>
    </row>
    <row r="99" spans="1:14" s="50" customFormat="1" ht="16.5" customHeight="1">
      <c r="A99" s="76"/>
      <c r="B99" s="257" t="s">
        <v>400</v>
      </c>
      <c r="C99" s="258"/>
      <c r="D99" s="258"/>
      <c r="E99" s="258"/>
      <c r="F99" s="258"/>
      <c r="G99" s="84"/>
      <c r="H99" s="85">
        <v>36730108</v>
      </c>
      <c r="I99" s="427">
        <f>761275668+576461099+25723517</f>
        <v>1363460284</v>
      </c>
      <c r="J99" s="427"/>
      <c r="L99" s="52"/>
      <c r="M99" s="52"/>
      <c r="N99" s="52"/>
    </row>
    <row r="100" spans="1:14" s="50" customFormat="1" ht="16.5" customHeight="1">
      <c r="A100" s="76"/>
      <c r="B100" s="257" t="s">
        <v>401</v>
      </c>
      <c r="C100" s="258"/>
      <c r="D100" s="258"/>
      <c r="E100" s="258"/>
      <c r="F100" s="258"/>
      <c r="G100" s="84"/>
      <c r="H100" s="85">
        <v>9284592792</v>
      </c>
      <c r="I100" s="427">
        <f>1887743615+167211080</f>
        <v>2054954695</v>
      </c>
      <c r="J100" s="427"/>
      <c r="L100" s="52"/>
      <c r="M100" s="52"/>
      <c r="N100" s="52"/>
    </row>
    <row r="101" spans="1:14" s="50" customFormat="1" ht="16.5" customHeight="1">
      <c r="A101" s="76"/>
      <c r="B101" s="86"/>
      <c r="C101" s="83"/>
      <c r="D101" s="83"/>
      <c r="E101" s="83"/>
      <c r="F101" s="83"/>
      <c r="G101" s="84"/>
      <c r="H101" s="85"/>
      <c r="I101" s="85"/>
      <c r="L101" s="52"/>
      <c r="M101" s="52"/>
      <c r="N101" s="52"/>
    </row>
    <row r="102" spans="1:14" s="50" customFormat="1" ht="16.5" customHeight="1">
      <c r="A102" s="76"/>
      <c r="B102" s="86"/>
      <c r="C102" s="87"/>
      <c r="D102" s="88"/>
      <c r="E102" s="88"/>
      <c r="F102" s="88"/>
      <c r="G102" s="89" t="s">
        <v>402</v>
      </c>
      <c r="H102" s="90">
        <f>SUM(H99:H101)</f>
        <v>9321322900</v>
      </c>
      <c r="I102" s="259">
        <f>SUM(I99:I101)</f>
        <v>3418414979</v>
      </c>
      <c r="J102" s="259"/>
      <c r="L102" s="52"/>
      <c r="M102" s="52"/>
      <c r="N102" s="52"/>
    </row>
    <row r="103" spans="1:14" s="50" customFormat="1" ht="16.5" customHeight="1">
      <c r="A103" s="76">
        <v>3</v>
      </c>
      <c r="B103" s="88" t="s">
        <v>403</v>
      </c>
      <c r="C103" s="87"/>
      <c r="D103" s="88"/>
      <c r="E103" s="88"/>
      <c r="F103" s="88"/>
      <c r="G103" s="89"/>
      <c r="H103" s="75" t="s">
        <v>398</v>
      </c>
      <c r="I103" s="259" t="s">
        <v>399</v>
      </c>
      <c r="J103" s="259"/>
      <c r="L103" s="52"/>
      <c r="M103" s="52"/>
      <c r="N103" s="52"/>
    </row>
    <row r="104" spans="1:14" s="50" customFormat="1" ht="16.5" customHeight="1">
      <c r="A104" s="76"/>
      <c r="B104" s="91" t="s">
        <v>404</v>
      </c>
      <c r="C104" s="87"/>
      <c r="D104" s="88"/>
      <c r="E104" s="88"/>
      <c r="F104" s="88"/>
      <c r="G104" s="89"/>
      <c r="H104" s="92">
        <f>'[1]BCDKT'!E16</f>
        <v>108155607963</v>
      </c>
      <c r="I104" s="260">
        <f>'[1]BCDKT'!D16</f>
        <v>112988388104</v>
      </c>
      <c r="J104" s="260"/>
      <c r="L104" s="52"/>
      <c r="M104" s="52"/>
      <c r="N104" s="52"/>
    </row>
    <row r="105" spans="1:14" s="50" customFormat="1" ht="16.5" customHeight="1">
      <c r="A105" s="76"/>
      <c r="B105" s="86" t="s">
        <v>405</v>
      </c>
      <c r="C105" s="87"/>
      <c r="D105" s="88"/>
      <c r="E105" s="88"/>
      <c r="F105" s="88"/>
      <c r="G105" s="89"/>
      <c r="H105" s="92">
        <f>'[1]BCDKT'!E17</f>
        <v>921533825</v>
      </c>
      <c r="I105" s="260">
        <f>'[1]BCDKT'!D17</f>
        <v>1433213562</v>
      </c>
      <c r="J105" s="260"/>
      <c r="M105" s="52"/>
      <c r="N105" s="52"/>
    </row>
    <row r="106" spans="1:14" s="50" customFormat="1" ht="16.5" customHeight="1">
      <c r="A106" s="76"/>
      <c r="B106" s="91" t="s">
        <v>406</v>
      </c>
      <c r="C106" s="87"/>
      <c r="D106" s="88"/>
      <c r="E106" s="88"/>
      <c r="F106" s="88"/>
      <c r="G106" s="89"/>
      <c r="H106" s="93"/>
      <c r="I106" s="93"/>
      <c r="J106" s="94"/>
      <c r="M106" s="52"/>
      <c r="N106" s="52"/>
    </row>
    <row r="107" spans="1:14" s="50" customFormat="1" ht="16.5" customHeight="1">
      <c r="A107" s="76"/>
      <c r="B107" s="91" t="s">
        <v>407</v>
      </c>
      <c r="C107" s="87"/>
      <c r="D107" s="88"/>
      <c r="E107" s="88"/>
      <c r="F107" s="88"/>
      <c r="G107" s="89"/>
      <c r="H107" s="93"/>
      <c r="I107" s="93"/>
      <c r="J107" s="94"/>
      <c r="L107" s="52"/>
      <c r="M107" s="52"/>
      <c r="N107" s="52"/>
    </row>
    <row r="108" spans="1:14" s="50" customFormat="1" ht="16.5" customHeight="1">
      <c r="A108" s="76"/>
      <c r="B108" s="91" t="s">
        <v>408</v>
      </c>
      <c r="C108" s="87"/>
      <c r="D108" s="88"/>
      <c r="E108" s="88"/>
      <c r="F108" s="88"/>
      <c r="G108" s="89"/>
      <c r="H108" s="93"/>
      <c r="I108" s="93"/>
      <c r="J108" s="94"/>
      <c r="K108" s="94"/>
      <c r="L108" s="52"/>
      <c r="M108" s="52"/>
      <c r="N108" s="52"/>
    </row>
    <row r="109" spans="1:14" s="50" customFormat="1" ht="16.5" customHeight="1">
      <c r="A109" s="76"/>
      <c r="B109" s="91" t="s">
        <v>409</v>
      </c>
      <c r="C109" s="87"/>
      <c r="D109" s="88"/>
      <c r="E109" s="88"/>
      <c r="F109" s="88"/>
      <c r="G109" s="89"/>
      <c r="H109" s="93">
        <f>'[1]BCDKT'!E20</f>
        <v>3580077248</v>
      </c>
      <c r="I109" s="260">
        <f>'[1]BCDKT'!D20</f>
        <v>9744758213</v>
      </c>
      <c r="J109" s="260"/>
      <c r="K109" s="94"/>
      <c r="L109" s="52"/>
      <c r="M109" s="52"/>
      <c r="N109" s="52"/>
    </row>
    <row r="110" spans="1:14" s="50" customFormat="1" ht="16.5" customHeight="1">
      <c r="A110" s="76"/>
      <c r="B110" s="86" t="s">
        <v>410</v>
      </c>
      <c r="C110" s="87"/>
      <c r="D110" s="88"/>
      <c r="E110" s="88"/>
      <c r="F110" s="88"/>
      <c r="G110" s="89"/>
      <c r="H110" s="95">
        <v>-183831760</v>
      </c>
      <c r="I110" s="426">
        <f>'[1]BCDKT'!D21</f>
        <v>-183831760</v>
      </c>
      <c r="J110" s="426"/>
      <c r="K110" s="94"/>
      <c r="L110" s="52"/>
      <c r="M110" s="52"/>
      <c r="N110" s="52"/>
    </row>
    <row r="111" spans="1:14" s="50" customFormat="1" ht="16.5" customHeight="1">
      <c r="A111" s="76"/>
      <c r="B111" s="86"/>
      <c r="C111" s="87"/>
      <c r="D111" s="88"/>
      <c r="E111" s="88"/>
      <c r="F111" s="88"/>
      <c r="G111" s="89" t="s">
        <v>402</v>
      </c>
      <c r="H111" s="90">
        <f>SUM(H104:H110)</f>
        <v>112473387276</v>
      </c>
      <c r="I111" s="259">
        <f>SUM(I104:I110)</f>
        <v>123982528119</v>
      </c>
      <c r="J111" s="259"/>
      <c r="K111" s="94"/>
      <c r="L111" s="52"/>
      <c r="M111" s="52"/>
      <c r="N111" s="52"/>
    </row>
    <row r="112" spans="1:14" s="87" customFormat="1" ht="16.5" customHeight="1">
      <c r="A112" s="76">
        <v>4</v>
      </c>
      <c r="B112" s="256" t="s">
        <v>411</v>
      </c>
      <c r="C112" s="256"/>
      <c r="D112" s="256"/>
      <c r="E112" s="256"/>
      <c r="F112" s="256"/>
      <c r="G112" s="74"/>
      <c r="H112" s="75" t="s">
        <v>398</v>
      </c>
      <c r="I112" s="382" t="s">
        <v>399</v>
      </c>
      <c r="J112" s="382"/>
      <c r="K112" s="96"/>
      <c r="L112" s="97"/>
      <c r="M112" s="97"/>
      <c r="N112" s="97"/>
    </row>
    <row r="113" spans="1:14" s="50" customFormat="1" ht="16.5" customHeight="1">
      <c r="A113" s="76"/>
      <c r="B113" s="257" t="s">
        <v>412</v>
      </c>
      <c r="C113" s="258"/>
      <c r="D113" s="258"/>
      <c r="E113" s="258"/>
      <c r="F113" s="258"/>
      <c r="G113" s="86"/>
      <c r="H113" s="93">
        <v>11745084</v>
      </c>
      <c r="I113" s="260">
        <f>5018753+6137860</f>
        <v>11156613</v>
      </c>
      <c r="J113" s="260"/>
      <c r="K113" s="94"/>
      <c r="L113" s="52"/>
      <c r="M113" s="52"/>
      <c r="N113" s="52"/>
    </row>
    <row r="114" spans="1:14" s="50" customFormat="1" ht="16.5" customHeight="1">
      <c r="A114" s="76"/>
      <c r="B114" s="257" t="s">
        <v>413</v>
      </c>
      <c r="C114" s="258"/>
      <c r="D114" s="258"/>
      <c r="E114" s="258"/>
      <c r="F114" s="258"/>
      <c r="G114" s="86"/>
      <c r="H114" s="93"/>
      <c r="I114" s="93"/>
      <c r="J114" s="94"/>
      <c r="L114" s="52"/>
      <c r="M114" s="52"/>
      <c r="N114" s="52"/>
    </row>
    <row r="115" spans="1:14" s="50" customFormat="1" ht="16.5" customHeight="1">
      <c r="A115" s="76"/>
      <c r="B115" s="257" t="s">
        <v>414</v>
      </c>
      <c r="C115" s="258"/>
      <c r="D115" s="258"/>
      <c r="E115" s="258"/>
      <c r="F115" s="258"/>
      <c r="G115" s="86"/>
      <c r="H115" s="93">
        <v>29465160211</v>
      </c>
      <c r="I115" s="260">
        <f>30927999376-I113</f>
        <v>30916842763</v>
      </c>
      <c r="J115" s="260"/>
      <c r="K115" s="50">
        <f>I115-30927999376</f>
        <v>-11156613</v>
      </c>
      <c r="L115" s="52"/>
      <c r="M115" s="52"/>
      <c r="N115" s="52"/>
    </row>
    <row r="116" spans="1:14" s="50" customFormat="1" ht="16.5" customHeight="1">
      <c r="A116" s="76"/>
      <c r="B116" s="257" t="s">
        <v>415</v>
      </c>
      <c r="C116" s="258"/>
      <c r="D116" s="258"/>
      <c r="E116" s="258"/>
      <c r="F116" s="258"/>
      <c r="G116" s="86"/>
      <c r="H116" s="93"/>
      <c r="I116" s="93"/>
      <c r="J116" s="94"/>
      <c r="L116" s="52"/>
      <c r="M116" s="52"/>
      <c r="N116" s="52"/>
    </row>
    <row r="117" spans="1:14" s="50" customFormat="1" ht="16.5" customHeight="1">
      <c r="A117" s="76"/>
      <c r="B117" s="257" t="s">
        <v>416</v>
      </c>
      <c r="C117" s="258"/>
      <c r="D117" s="258"/>
      <c r="E117" s="258"/>
      <c r="F117" s="258"/>
      <c r="G117" s="86"/>
      <c r="H117" s="93"/>
      <c r="I117" s="93"/>
      <c r="L117" s="52"/>
      <c r="M117" s="52"/>
      <c r="N117" s="52"/>
    </row>
    <row r="118" spans="1:14" s="50" customFormat="1" ht="16.5" customHeight="1">
      <c r="A118" s="76"/>
      <c r="B118" s="257" t="s">
        <v>417</v>
      </c>
      <c r="C118" s="258"/>
      <c r="D118" s="258"/>
      <c r="E118" s="258"/>
      <c r="F118" s="258"/>
      <c r="G118" s="86"/>
      <c r="H118" s="93"/>
      <c r="I118" s="93"/>
      <c r="L118" s="52"/>
      <c r="M118" s="52"/>
      <c r="N118" s="52"/>
    </row>
    <row r="119" spans="1:14" s="50" customFormat="1" ht="16.5" customHeight="1">
      <c r="A119" s="76"/>
      <c r="B119" s="86"/>
      <c r="C119" s="88"/>
      <c r="D119" s="88"/>
      <c r="E119" s="88"/>
      <c r="F119" s="88"/>
      <c r="G119" s="89" t="s">
        <v>402</v>
      </c>
      <c r="H119" s="90">
        <f>SUM(H113:H118)</f>
        <v>29476905295</v>
      </c>
      <c r="I119" s="259">
        <f>SUM(I113:I118)</f>
        <v>30927999376</v>
      </c>
      <c r="J119" s="259"/>
      <c r="L119" s="52"/>
      <c r="M119" s="52"/>
      <c r="N119" s="52"/>
    </row>
    <row r="120" spans="1:14" s="87" customFormat="1" ht="16.5" customHeight="1">
      <c r="A120" s="72">
        <v>5</v>
      </c>
      <c r="B120" s="256" t="s">
        <v>418</v>
      </c>
      <c r="C120" s="256"/>
      <c r="D120" s="256"/>
      <c r="E120" s="256"/>
      <c r="F120" s="256"/>
      <c r="G120" s="74"/>
      <c r="H120" s="75" t="s">
        <v>398</v>
      </c>
      <c r="I120" s="259" t="s">
        <v>399</v>
      </c>
      <c r="J120" s="259"/>
      <c r="L120" s="97"/>
      <c r="M120" s="97"/>
      <c r="N120" s="97"/>
    </row>
    <row r="121" spans="1:14" s="50" customFormat="1" ht="16.5" customHeight="1">
      <c r="A121" s="72" t="s">
        <v>340</v>
      </c>
      <c r="B121" s="257" t="s">
        <v>419</v>
      </c>
      <c r="C121" s="258"/>
      <c r="D121" s="258"/>
      <c r="E121" s="258"/>
      <c r="F121" s="258"/>
      <c r="G121" s="74"/>
      <c r="H121" s="98" t="s">
        <v>420</v>
      </c>
      <c r="I121" s="98"/>
      <c r="L121" s="52"/>
      <c r="M121" s="52"/>
      <c r="N121" s="52"/>
    </row>
    <row r="122" spans="1:14" s="50" customFormat="1" ht="16.5" customHeight="1">
      <c r="A122" s="72"/>
      <c r="B122" s="82" t="s">
        <v>421</v>
      </c>
      <c r="C122" s="83"/>
      <c r="D122" s="83"/>
      <c r="E122" s="83"/>
      <c r="F122" s="83"/>
      <c r="G122" s="83"/>
      <c r="H122" s="83"/>
      <c r="I122" s="99"/>
      <c r="L122" s="52"/>
      <c r="M122" s="52"/>
      <c r="N122" s="52"/>
    </row>
    <row r="123" spans="1:14" s="50" customFormat="1" ht="16.5" customHeight="1">
      <c r="A123" s="76"/>
      <c r="B123" s="257" t="s">
        <v>422</v>
      </c>
      <c r="C123" s="258"/>
      <c r="D123" s="258"/>
      <c r="E123" s="258"/>
      <c r="F123" s="258"/>
      <c r="G123" s="86"/>
      <c r="H123" s="86"/>
      <c r="I123" s="93"/>
      <c r="L123" s="52"/>
      <c r="M123" s="52"/>
      <c r="N123" s="52"/>
    </row>
    <row r="124" spans="1:14" s="50" customFormat="1" ht="12.75" customHeight="1">
      <c r="A124" s="76"/>
      <c r="B124" s="86"/>
      <c r="C124" s="87"/>
      <c r="D124" s="88"/>
      <c r="E124" s="88"/>
      <c r="F124" s="88"/>
      <c r="G124" s="89" t="s">
        <v>402</v>
      </c>
      <c r="H124" s="89">
        <f>H122</f>
        <v>0</v>
      </c>
      <c r="I124" s="379">
        <f>I122</f>
        <v>0</v>
      </c>
      <c r="J124" s="379"/>
      <c r="L124" s="52"/>
      <c r="M124" s="52"/>
      <c r="N124" s="52"/>
    </row>
    <row r="125" spans="1:12" s="50" customFormat="1" ht="16.5" customHeight="1">
      <c r="A125" s="70">
        <v>6</v>
      </c>
      <c r="B125" s="100" t="s">
        <v>423</v>
      </c>
      <c r="C125" s="101"/>
      <c r="D125" s="101"/>
      <c r="E125" s="101"/>
      <c r="F125" s="101"/>
      <c r="G125" s="423"/>
      <c r="H125" s="423"/>
      <c r="I125" s="423"/>
      <c r="J125" s="423"/>
      <c r="K125" s="52"/>
      <c r="L125" s="52"/>
    </row>
    <row r="126" spans="1:13" s="108" customFormat="1" ht="16.5" customHeight="1">
      <c r="A126" s="327" t="s">
        <v>424</v>
      </c>
      <c r="B126" s="328"/>
      <c r="C126" s="328"/>
      <c r="D126" s="329"/>
      <c r="E126" s="424" t="s">
        <v>425</v>
      </c>
      <c r="F126" s="410" t="s">
        <v>426</v>
      </c>
      <c r="G126" s="410" t="s">
        <v>427</v>
      </c>
      <c r="H126" s="410" t="s">
        <v>428</v>
      </c>
      <c r="I126" s="370" t="s">
        <v>429</v>
      </c>
      <c r="J126" s="424" t="s">
        <v>430</v>
      </c>
      <c r="K126" s="107"/>
      <c r="L126" s="107"/>
      <c r="M126" s="107"/>
    </row>
    <row r="127" spans="1:13" s="108" customFormat="1" ht="16.5" customHeight="1">
      <c r="A127" s="330"/>
      <c r="B127" s="331"/>
      <c r="C127" s="331"/>
      <c r="D127" s="332"/>
      <c r="E127" s="425"/>
      <c r="F127" s="411"/>
      <c r="G127" s="411" t="s">
        <v>431</v>
      </c>
      <c r="H127" s="411" t="s">
        <v>432</v>
      </c>
      <c r="I127" s="371"/>
      <c r="J127" s="425"/>
      <c r="K127" s="107"/>
      <c r="L127" s="107"/>
      <c r="M127" s="107"/>
    </row>
    <row r="128" spans="1:254" s="54" customFormat="1" ht="16.5" customHeight="1">
      <c r="A128" s="417" t="s">
        <v>433</v>
      </c>
      <c r="B128" s="418"/>
      <c r="C128" s="418"/>
      <c r="D128" s="419"/>
      <c r="E128" s="110"/>
      <c r="F128" s="110"/>
      <c r="G128" s="110"/>
      <c r="H128" s="110"/>
      <c r="I128" s="106"/>
      <c r="J128" s="110"/>
      <c r="K128" s="111"/>
      <c r="L128" s="111"/>
      <c r="M128" s="111">
        <f>SUM(M129:M130)</f>
        <v>4575800080</v>
      </c>
      <c r="N128" s="111">
        <f>SUM(N129:N130)</f>
        <v>380772584</v>
      </c>
      <c r="O128" s="111">
        <f>SUM(O129:O130)</f>
        <v>4779526829</v>
      </c>
      <c r="P128" s="111">
        <f>SUM(P129:P130)</f>
        <v>9736099493</v>
      </c>
      <c r="Q128" s="112"/>
      <c r="R128" s="113"/>
      <c r="S128" s="113"/>
      <c r="T128" s="112"/>
      <c r="U128" s="113"/>
      <c r="V128" s="113"/>
      <c r="W128" s="112"/>
      <c r="X128" s="113"/>
      <c r="Y128" s="113"/>
      <c r="Z128" s="112"/>
      <c r="AA128" s="113"/>
      <c r="AB128" s="113"/>
      <c r="AC128" s="112"/>
      <c r="AD128" s="113"/>
      <c r="AE128" s="113"/>
      <c r="AF128" s="112"/>
      <c r="AG128" s="113"/>
      <c r="AH128" s="113"/>
      <c r="AI128" s="112"/>
      <c r="AJ128" s="113"/>
      <c r="AK128" s="113"/>
      <c r="AL128" s="112"/>
      <c r="AM128" s="113"/>
      <c r="AN128" s="113"/>
      <c r="AO128" s="112"/>
      <c r="AP128" s="113"/>
      <c r="AQ128" s="113"/>
      <c r="AR128" s="112"/>
      <c r="AS128" s="113"/>
      <c r="AT128" s="113"/>
      <c r="AU128" s="112"/>
      <c r="AV128" s="113"/>
      <c r="AW128" s="113"/>
      <c r="AX128" s="112"/>
      <c r="AY128" s="113"/>
      <c r="AZ128" s="113"/>
      <c r="BA128" s="112"/>
      <c r="BB128" s="113"/>
      <c r="BC128" s="113"/>
      <c r="BD128" s="112"/>
      <c r="BE128" s="113"/>
      <c r="BF128" s="113"/>
      <c r="BG128" s="112"/>
      <c r="BH128" s="113"/>
      <c r="BI128" s="113"/>
      <c r="BJ128" s="112"/>
      <c r="BK128" s="113"/>
      <c r="BL128" s="113"/>
      <c r="BM128" s="112"/>
      <c r="BN128" s="113"/>
      <c r="BO128" s="113"/>
      <c r="BP128" s="112"/>
      <c r="BQ128" s="113"/>
      <c r="BR128" s="113"/>
      <c r="BS128" s="112"/>
      <c r="BT128" s="113"/>
      <c r="BU128" s="113"/>
      <c r="BV128" s="112"/>
      <c r="BW128" s="113"/>
      <c r="BX128" s="113"/>
      <c r="BY128" s="112"/>
      <c r="BZ128" s="113"/>
      <c r="CA128" s="113"/>
      <c r="CB128" s="112"/>
      <c r="CC128" s="113"/>
      <c r="CD128" s="113"/>
      <c r="CE128" s="112"/>
      <c r="CF128" s="113"/>
      <c r="CG128" s="113"/>
      <c r="CH128" s="112"/>
      <c r="CI128" s="113"/>
      <c r="CJ128" s="113"/>
      <c r="CK128" s="112"/>
      <c r="CL128" s="113"/>
      <c r="CM128" s="113"/>
      <c r="CN128" s="112"/>
      <c r="CO128" s="113"/>
      <c r="CP128" s="113"/>
      <c r="CQ128" s="112"/>
      <c r="CR128" s="113"/>
      <c r="CS128" s="113"/>
      <c r="CT128" s="112"/>
      <c r="CU128" s="113"/>
      <c r="CV128" s="113"/>
      <c r="CW128" s="112"/>
      <c r="CX128" s="113"/>
      <c r="CY128" s="113"/>
      <c r="CZ128" s="112"/>
      <c r="DA128" s="113"/>
      <c r="DB128" s="113"/>
      <c r="DC128" s="112"/>
      <c r="DD128" s="113"/>
      <c r="DE128" s="113"/>
      <c r="DF128" s="112"/>
      <c r="DG128" s="113"/>
      <c r="DH128" s="113"/>
      <c r="DI128" s="112"/>
      <c r="DJ128" s="113"/>
      <c r="DK128" s="113"/>
      <c r="DL128" s="112"/>
      <c r="DM128" s="113"/>
      <c r="DN128" s="113"/>
      <c r="DO128" s="112"/>
      <c r="DP128" s="113"/>
      <c r="DQ128" s="113"/>
      <c r="DR128" s="112"/>
      <c r="DS128" s="113"/>
      <c r="DT128" s="113"/>
      <c r="DU128" s="112"/>
      <c r="DV128" s="113"/>
      <c r="DW128" s="113"/>
      <c r="DX128" s="112"/>
      <c r="DY128" s="113"/>
      <c r="DZ128" s="113"/>
      <c r="EA128" s="112"/>
      <c r="EB128" s="113"/>
      <c r="EC128" s="113"/>
      <c r="ED128" s="112"/>
      <c r="EE128" s="113"/>
      <c r="EF128" s="113"/>
      <c r="EG128" s="112"/>
      <c r="EH128" s="113"/>
      <c r="EI128" s="113"/>
      <c r="EJ128" s="112"/>
      <c r="EK128" s="113"/>
      <c r="EL128" s="113"/>
      <c r="EM128" s="112"/>
      <c r="EN128" s="113"/>
      <c r="EO128" s="113"/>
      <c r="EP128" s="112"/>
      <c r="EQ128" s="113"/>
      <c r="ER128" s="113"/>
      <c r="ES128" s="112"/>
      <c r="ET128" s="113"/>
      <c r="EU128" s="113"/>
      <c r="EV128" s="112"/>
      <c r="EW128" s="113"/>
      <c r="EX128" s="113"/>
      <c r="EY128" s="112"/>
      <c r="EZ128" s="113"/>
      <c r="FA128" s="113"/>
      <c r="FB128" s="112"/>
      <c r="FC128" s="113"/>
      <c r="FD128" s="113"/>
      <c r="FE128" s="112"/>
      <c r="FF128" s="113"/>
      <c r="FG128" s="113"/>
      <c r="FH128" s="112"/>
      <c r="FI128" s="113"/>
      <c r="FJ128" s="113"/>
      <c r="FK128" s="112"/>
      <c r="FL128" s="113"/>
      <c r="FM128" s="113"/>
      <c r="FN128" s="112"/>
      <c r="FO128" s="113"/>
      <c r="FP128" s="113"/>
      <c r="FQ128" s="112"/>
      <c r="FR128" s="113"/>
      <c r="FS128" s="113"/>
      <c r="FT128" s="112"/>
      <c r="FU128" s="113"/>
      <c r="FV128" s="113"/>
      <c r="FW128" s="112"/>
      <c r="FX128" s="113"/>
      <c r="FY128" s="113"/>
      <c r="FZ128" s="112"/>
      <c r="GA128" s="113"/>
      <c r="GB128" s="113"/>
      <c r="GC128" s="112"/>
      <c r="GD128" s="113"/>
      <c r="GE128" s="113"/>
      <c r="GF128" s="112"/>
      <c r="GG128" s="113"/>
      <c r="GH128" s="113"/>
      <c r="GI128" s="112"/>
      <c r="GJ128" s="113"/>
      <c r="GK128" s="113"/>
      <c r="GL128" s="112"/>
      <c r="GM128" s="113"/>
      <c r="GN128" s="113"/>
      <c r="GO128" s="112"/>
      <c r="GP128" s="113"/>
      <c r="GQ128" s="113"/>
      <c r="GR128" s="112"/>
      <c r="GS128" s="113"/>
      <c r="GT128" s="113"/>
      <c r="GU128" s="112"/>
      <c r="GV128" s="113"/>
      <c r="GW128" s="113"/>
      <c r="GX128" s="112"/>
      <c r="GY128" s="113"/>
      <c r="GZ128" s="113"/>
      <c r="HA128" s="112"/>
      <c r="HB128" s="113"/>
      <c r="HC128" s="113"/>
      <c r="HD128" s="112"/>
      <c r="HE128" s="113"/>
      <c r="HF128" s="113"/>
      <c r="HG128" s="112"/>
      <c r="HH128" s="113"/>
      <c r="HI128" s="113"/>
      <c r="HJ128" s="112"/>
      <c r="HK128" s="113"/>
      <c r="HL128" s="113"/>
      <c r="HM128" s="112"/>
      <c r="HN128" s="113"/>
      <c r="HO128" s="113"/>
      <c r="HP128" s="112"/>
      <c r="HQ128" s="113"/>
      <c r="HR128" s="113"/>
      <c r="HS128" s="112"/>
      <c r="HT128" s="113"/>
      <c r="HU128" s="113"/>
      <c r="HV128" s="112"/>
      <c r="HW128" s="113"/>
      <c r="HX128" s="113"/>
      <c r="HY128" s="112"/>
      <c r="HZ128" s="113"/>
      <c r="IA128" s="113"/>
      <c r="IB128" s="112"/>
      <c r="IC128" s="113"/>
      <c r="ID128" s="113"/>
      <c r="IE128" s="112"/>
      <c r="IF128" s="113"/>
      <c r="IG128" s="113"/>
      <c r="IH128" s="112"/>
      <c r="II128" s="113"/>
      <c r="IJ128" s="113"/>
      <c r="IK128" s="112"/>
      <c r="IL128" s="113"/>
      <c r="IM128" s="113"/>
      <c r="IN128" s="112"/>
      <c r="IO128" s="113"/>
      <c r="IP128" s="113"/>
      <c r="IQ128" s="112"/>
      <c r="IR128" s="113"/>
      <c r="IS128" s="113"/>
      <c r="IT128" s="112"/>
    </row>
    <row r="129" spans="1:16" s="118" customFormat="1" ht="16.5" customHeight="1">
      <c r="A129" s="390" t="s">
        <v>434</v>
      </c>
      <c r="B129" s="391"/>
      <c r="C129" s="391"/>
      <c r="D129" s="392"/>
      <c r="E129" s="114">
        <v>5788013550</v>
      </c>
      <c r="F129" s="114">
        <v>11481515592</v>
      </c>
      <c r="G129" s="114">
        <v>451318358</v>
      </c>
      <c r="H129" s="114">
        <v>8511232692</v>
      </c>
      <c r="I129" s="115">
        <v>40554545</v>
      </c>
      <c r="J129" s="115">
        <f>SUM(E129:I129)</f>
        <v>26272634737</v>
      </c>
      <c r="K129" s="116">
        <f>J129+I154</f>
        <v>26746091887</v>
      </c>
      <c r="L129" s="117"/>
      <c r="M129" s="117">
        <v>2835215664</v>
      </c>
      <c r="N129" s="118">
        <v>215203945</v>
      </c>
      <c r="O129" s="118">
        <v>1495955681</v>
      </c>
      <c r="P129" s="118">
        <f>SUM(L129:O129)</f>
        <v>4546375290</v>
      </c>
    </row>
    <row r="130" spans="1:16" s="125" customFormat="1" ht="16.5" customHeight="1">
      <c r="A130" s="420" t="s">
        <v>435</v>
      </c>
      <c r="B130" s="421"/>
      <c r="C130" s="421"/>
      <c r="D130" s="422"/>
      <c r="E130" s="119"/>
      <c r="F130" s="119">
        <v>55200000</v>
      </c>
      <c r="G130" s="119">
        <v>11363636</v>
      </c>
      <c r="H130" s="119"/>
      <c r="I130" s="120"/>
      <c r="J130" s="121">
        <f aca="true" t="shared" si="0" ref="J130:J135">E130+F130+G130+H130+I130</f>
        <v>66563636</v>
      </c>
      <c r="K130" s="123"/>
      <c r="L130" s="124"/>
      <c r="M130" s="124">
        <v>1740584416</v>
      </c>
      <c r="N130" s="118">
        <v>165568639</v>
      </c>
      <c r="O130" s="118">
        <v>3283571148</v>
      </c>
      <c r="P130" s="118">
        <f>SUM(L130:O130)</f>
        <v>5189724203</v>
      </c>
    </row>
    <row r="131" spans="1:15" s="125" customFormat="1" ht="16.5" customHeight="1">
      <c r="A131" s="420" t="s">
        <v>436</v>
      </c>
      <c r="B131" s="421"/>
      <c r="C131" s="421"/>
      <c r="D131" s="422"/>
      <c r="E131" s="119"/>
      <c r="F131" s="119">
        <v>736272726</v>
      </c>
      <c r="G131" s="119"/>
      <c r="H131" s="119"/>
      <c r="I131" s="120"/>
      <c r="J131" s="120">
        <f t="shared" si="0"/>
        <v>736272726</v>
      </c>
      <c r="K131" s="123">
        <f>11591608002-F129</f>
        <v>110092410</v>
      </c>
      <c r="L131" s="124"/>
      <c r="M131" s="124"/>
      <c r="N131" s="124"/>
      <c r="O131" s="118"/>
    </row>
    <row r="132" spans="1:15" s="125" customFormat="1" ht="16.5" customHeight="1">
      <c r="A132" s="420" t="s">
        <v>437</v>
      </c>
      <c r="B132" s="421"/>
      <c r="C132" s="421"/>
      <c r="D132" s="422"/>
      <c r="E132" s="119"/>
      <c r="F132" s="119"/>
      <c r="G132" s="119"/>
      <c r="H132" s="119"/>
      <c r="I132" s="120"/>
      <c r="J132" s="120">
        <f t="shared" si="0"/>
        <v>0</v>
      </c>
      <c r="K132" s="123">
        <f>480147118-G129</f>
        <v>28828760</v>
      </c>
      <c r="L132" s="124"/>
      <c r="M132" s="124"/>
      <c r="N132" s="118"/>
      <c r="O132" s="118"/>
    </row>
    <row r="133" spans="1:15" s="125" customFormat="1" ht="16.5" customHeight="1">
      <c r="A133" s="420" t="s">
        <v>438</v>
      </c>
      <c r="B133" s="421"/>
      <c r="C133" s="421"/>
      <c r="D133" s="422"/>
      <c r="E133" s="119"/>
      <c r="F133" s="119"/>
      <c r="G133" s="119"/>
      <c r="H133" s="119"/>
      <c r="I133" s="120"/>
      <c r="J133" s="120"/>
      <c r="K133" s="123"/>
      <c r="L133" s="124"/>
      <c r="M133" s="124"/>
      <c r="N133" s="118"/>
      <c r="O133" s="118"/>
    </row>
    <row r="134" spans="1:14" s="125" customFormat="1" ht="16.5" customHeight="1">
      <c r="A134" s="420" t="s">
        <v>439</v>
      </c>
      <c r="B134" s="421"/>
      <c r="C134" s="421"/>
      <c r="D134" s="422"/>
      <c r="E134" s="119"/>
      <c r="F134" s="119"/>
      <c r="G134" s="119"/>
      <c r="H134" s="119"/>
      <c r="I134" s="120"/>
      <c r="J134" s="120">
        <f t="shared" si="0"/>
        <v>0</v>
      </c>
      <c r="K134" s="126"/>
      <c r="L134" s="124"/>
      <c r="M134" s="124"/>
      <c r="N134" s="118"/>
    </row>
    <row r="135" spans="1:14" s="125" customFormat="1" ht="16.5" customHeight="1">
      <c r="A135" s="420" t="s">
        <v>440</v>
      </c>
      <c r="B135" s="421"/>
      <c r="C135" s="421"/>
      <c r="D135" s="422"/>
      <c r="E135" s="127"/>
      <c r="F135" s="119"/>
      <c r="G135" s="119"/>
      <c r="H135" s="119"/>
      <c r="I135" s="120"/>
      <c r="J135" s="120">
        <f t="shared" si="0"/>
        <v>0</v>
      </c>
      <c r="K135" s="123"/>
      <c r="L135" s="124"/>
      <c r="M135" s="124"/>
      <c r="N135" s="118"/>
    </row>
    <row r="136" spans="1:17" s="118" customFormat="1" ht="16.5" customHeight="1">
      <c r="A136" s="390" t="s">
        <v>441</v>
      </c>
      <c r="B136" s="391"/>
      <c r="C136" s="391"/>
      <c r="D136" s="392"/>
      <c r="E136" s="115">
        <f aca="true" t="shared" si="1" ref="E136:J136">SUM(E129:E135)</f>
        <v>5788013550</v>
      </c>
      <c r="F136" s="115">
        <f t="shared" si="1"/>
        <v>12272988318</v>
      </c>
      <c r="G136" s="115">
        <f t="shared" si="1"/>
        <v>462681994</v>
      </c>
      <c r="H136" s="115">
        <f t="shared" si="1"/>
        <v>8511232692</v>
      </c>
      <c r="I136" s="115">
        <f t="shared" si="1"/>
        <v>40554545</v>
      </c>
      <c r="J136" s="115">
        <f t="shared" si="1"/>
        <v>27075471099</v>
      </c>
      <c r="K136" s="116">
        <f>J136+I166</f>
        <v>27548928249</v>
      </c>
      <c r="L136" s="128"/>
      <c r="M136" s="128"/>
      <c r="N136" s="128"/>
      <c r="O136" s="129"/>
      <c r="P136" s="129"/>
      <c r="Q136" s="129"/>
    </row>
    <row r="137" spans="1:17" s="54" customFormat="1" ht="16.5" customHeight="1">
      <c r="A137" s="417" t="s">
        <v>442</v>
      </c>
      <c r="B137" s="418"/>
      <c r="C137" s="418"/>
      <c r="D137" s="419"/>
      <c r="E137" s="130"/>
      <c r="F137" s="130"/>
      <c r="G137" s="130"/>
      <c r="H137" s="130"/>
      <c r="I137" s="131"/>
      <c r="J137" s="131"/>
      <c r="K137" s="116"/>
      <c r="L137" s="132"/>
      <c r="M137" s="132"/>
      <c r="N137" s="88"/>
      <c r="O137" s="88"/>
      <c r="P137" s="88"/>
      <c r="Q137" s="88"/>
    </row>
    <row r="138" spans="1:17" s="118" customFormat="1" ht="16.5" customHeight="1">
      <c r="A138" s="390" t="s">
        <v>434</v>
      </c>
      <c r="B138" s="391"/>
      <c r="C138" s="391"/>
      <c r="D138" s="392"/>
      <c r="E138" s="114">
        <v>5788013550</v>
      </c>
      <c r="F138" s="114">
        <v>9560131322</v>
      </c>
      <c r="G138" s="114">
        <v>399664979</v>
      </c>
      <c r="H138" s="114">
        <v>7679913960</v>
      </c>
      <c r="I138" s="115">
        <v>28859996</v>
      </c>
      <c r="J138" s="115">
        <f aca="true" t="shared" si="2" ref="J138:J143">SUM(E138:I138)</f>
        <v>23456583807</v>
      </c>
      <c r="K138" s="116"/>
      <c r="L138" s="128"/>
      <c r="M138" s="128"/>
      <c r="N138" s="129"/>
      <c r="O138" s="129"/>
      <c r="P138" s="129"/>
      <c r="Q138" s="129"/>
    </row>
    <row r="139" spans="1:17" s="59" customFormat="1" ht="16.5" customHeight="1">
      <c r="A139" s="399" t="s">
        <v>443</v>
      </c>
      <c r="B139" s="400"/>
      <c r="C139" s="400"/>
      <c r="D139" s="401"/>
      <c r="E139" s="133"/>
      <c r="F139" s="119">
        <f>377046290+116424663+125863395+15300386</f>
        <v>634634734</v>
      </c>
      <c r="G139" s="119">
        <f>6527303+13613208+11511987</f>
        <v>31652498</v>
      </c>
      <c r="H139" s="119">
        <f>176956996+1200000</f>
        <v>178156996</v>
      </c>
      <c r="I139" s="120">
        <f>7061931</f>
        <v>7061931</v>
      </c>
      <c r="J139" s="134">
        <f t="shared" si="2"/>
        <v>851506159</v>
      </c>
      <c r="K139" s="135"/>
      <c r="L139" s="111"/>
      <c r="M139" s="111"/>
      <c r="N139" s="86"/>
      <c r="O139" s="86"/>
      <c r="P139" s="86"/>
      <c r="Q139" s="86"/>
    </row>
    <row r="140" spans="1:17" s="59" customFormat="1" ht="16.5" customHeight="1">
      <c r="A140" s="399" t="s">
        <v>437</v>
      </c>
      <c r="B140" s="400"/>
      <c r="C140" s="400"/>
      <c r="D140" s="401"/>
      <c r="E140" s="133"/>
      <c r="F140" s="119"/>
      <c r="G140" s="119"/>
      <c r="H140" s="119"/>
      <c r="I140" s="120"/>
      <c r="J140" s="134">
        <f t="shared" si="2"/>
        <v>0</v>
      </c>
      <c r="K140" s="135"/>
      <c r="L140" s="111"/>
      <c r="M140" s="111"/>
      <c r="N140" s="86"/>
      <c r="O140" s="86"/>
      <c r="P140" s="86"/>
      <c r="Q140" s="86"/>
    </row>
    <row r="141" spans="1:17" s="59" customFormat="1" ht="16.5" customHeight="1">
      <c r="A141" s="399" t="s">
        <v>438</v>
      </c>
      <c r="B141" s="400"/>
      <c r="C141" s="400"/>
      <c r="D141" s="401"/>
      <c r="E141" s="133"/>
      <c r="F141" s="119"/>
      <c r="G141" s="119"/>
      <c r="H141" s="119"/>
      <c r="I141" s="120"/>
      <c r="J141" s="134">
        <f t="shared" si="2"/>
        <v>0</v>
      </c>
      <c r="K141" s="135"/>
      <c r="L141" s="111"/>
      <c r="M141" s="111"/>
      <c r="N141" s="86"/>
      <c r="O141" s="86"/>
      <c r="P141" s="86"/>
      <c r="Q141" s="86"/>
    </row>
    <row r="142" spans="1:17" s="59" customFormat="1" ht="16.5" customHeight="1">
      <c r="A142" s="402" t="s">
        <v>439</v>
      </c>
      <c r="B142" s="403"/>
      <c r="C142" s="403"/>
      <c r="D142" s="404"/>
      <c r="E142" s="133"/>
      <c r="F142" s="136"/>
      <c r="G142" s="119"/>
      <c r="H142" s="136"/>
      <c r="I142" s="134"/>
      <c r="J142" s="134">
        <f t="shared" si="2"/>
        <v>0</v>
      </c>
      <c r="K142" s="135"/>
      <c r="L142" s="111"/>
      <c r="M142" s="111"/>
      <c r="N142" s="86"/>
      <c r="O142" s="86"/>
      <c r="P142" s="86"/>
      <c r="Q142" s="86"/>
    </row>
    <row r="143" spans="1:17" s="59" customFormat="1" ht="16.5" customHeight="1">
      <c r="A143" s="402" t="s">
        <v>440</v>
      </c>
      <c r="B143" s="403"/>
      <c r="C143" s="403"/>
      <c r="D143" s="404"/>
      <c r="E143" s="137"/>
      <c r="F143" s="137"/>
      <c r="G143" s="137"/>
      <c r="H143" s="137"/>
      <c r="I143" s="138"/>
      <c r="J143" s="134">
        <f t="shared" si="2"/>
        <v>0</v>
      </c>
      <c r="K143" s="135"/>
      <c r="L143" s="111"/>
      <c r="M143" s="111"/>
      <c r="N143" s="86"/>
      <c r="O143" s="86"/>
      <c r="P143" s="86"/>
      <c r="Q143" s="86"/>
    </row>
    <row r="144" spans="1:17" s="118" customFormat="1" ht="16.5" customHeight="1">
      <c r="A144" s="414" t="s">
        <v>441</v>
      </c>
      <c r="B144" s="415"/>
      <c r="C144" s="415"/>
      <c r="D144" s="416"/>
      <c r="E144" s="139">
        <f aca="true" t="shared" si="3" ref="E144:J144">SUM(E138:E143)</f>
        <v>5788013550</v>
      </c>
      <c r="F144" s="139">
        <f t="shared" si="3"/>
        <v>10194766056</v>
      </c>
      <c r="G144" s="139">
        <f t="shared" si="3"/>
        <v>431317477</v>
      </c>
      <c r="H144" s="139">
        <f t="shared" si="3"/>
        <v>7858070956</v>
      </c>
      <c r="I144" s="139">
        <f t="shared" si="3"/>
        <v>35921927</v>
      </c>
      <c r="J144" s="139">
        <f t="shared" si="3"/>
        <v>24308089966</v>
      </c>
      <c r="K144" s="116">
        <f>J144-24308089966</f>
        <v>0</v>
      </c>
      <c r="L144" s="128"/>
      <c r="M144" s="128"/>
      <c r="N144" s="129"/>
      <c r="O144" s="129"/>
      <c r="P144" s="129"/>
      <c r="Q144" s="129"/>
    </row>
    <row r="145" spans="1:17" s="54" customFormat="1" ht="16.5" customHeight="1">
      <c r="A145" s="417" t="s">
        <v>444</v>
      </c>
      <c r="B145" s="418"/>
      <c r="C145" s="418"/>
      <c r="D145" s="419"/>
      <c r="E145" s="130"/>
      <c r="F145" s="130"/>
      <c r="G145" s="130"/>
      <c r="H145" s="130"/>
      <c r="I145" s="130"/>
      <c r="J145" s="131"/>
      <c r="K145" s="140"/>
      <c r="L145" s="132"/>
      <c r="M145" s="132"/>
      <c r="N145" s="88"/>
      <c r="O145" s="88"/>
      <c r="P145" s="88"/>
      <c r="Q145" s="88"/>
    </row>
    <row r="146" spans="1:17" s="54" customFormat="1" ht="16.5" customHeight="1">
      <c r="A146" s="396" t="s">
        <v>445</v>
      </c>
      <c r="B146" s="397"/>
      <c r="C146" s="397"/>
      <c r="D146" s="398"/>
      <c r="E146" s="141">
        <f>E129-E138</f>
        <v>0</v>
      </c>
      <c r="F146" s="141">
        <v>1921384270</v>
      </c>
      <c r="G146" s="141">
        <f>G129-G138</f>
        <v>51653379</v>
      </c>
      <c r="H146" s="141">
        <f>H129-H138</f>
        <v>831318732</v>
      </c>
      <c r="I146" s="141">
        <v>11694549</v>
      </c>
      <c r="J146" s="142">
        <f>J129-J138</f>
        <v>2816050930</v>
      </c>
      <c r="K146" s="140"/>
      <c r="L146" s="132"/>
      <c r="M146" s="132"/>
      <c r="N146" s="88"/>
      <c r="O146" s="88"/>
      <c r="P146" s="88"/>
      <c r="Q146" s="88"/>
    </row>
    <row r="147" spans="1:17" s="54" customFormat="1" ht="16.5" customHeight="1">
      <c r="A147" s="383" t="s">
        <v>446</v>
      </c>
      <c r="B147" s="384"/>
      <c r="C147" s="384"/>
      <c r="D147" s="385"/>
      <c r="E147" s="143">
        <f aca="true" t="shared" si="4" ref="E147:J147">E136-E144</f>
        <v>0</v>
      </c>
      <c r="F147" s="143">
        <f t="shared" si="4"/>
        <v>2078222262</v>
      </c>
      <c r="G147" s="143">
        <f t="shared" si="4"/>
        <v>31364517</v>
      </c>
      <c r="H147" s="143">
        <f t="shared" si="4"/>
        <v>653161736</v>
      </c>
      <c r="I147" s="143">
        <f t="shared" si="4"/>
        <v>4632618</v>
      </c>
      <c r="J147" s="144">
        <f t="shared" si="4"/>
        <v>2767381133</v>
      </c>
      <c r="K147" s="140">
        <f>H147-769500550</f>
        <v>-116338814</v>
      </c>
      <c r="L147" s="132"/>
      <c r="M147" s="132"/>
      <c r="N147" s="88"/>
      <c r="O147" s="88"/>
      <c r="P147" s="88"/>
      <c r="Q147" s="88"/>
    </row>
    <row r="148" spans="1:17" s="59" customFormat="1" ht="16.5" customHeight="1">
      <c r="A148" s="258" t="s">
        <v>447</v>
      </c>
      <c r="B148" s="258"/>
      <c r="C148" s="258"/>
      <c r="D148" s="258"/>
      <c r="E148" s="258"/>
      <c r="F148" s="258"/>
      <c r="G148" s="258"/>
      <c r="H148" s="258"/>
      <c r="I148" s="99"/>
      <c r="J148" s="111"/>
      <c r="K148" s="111">
        <f>G147-51653379</f>
        <v>-20288862</v>
      </c>
      <c r="L148" s="111"/>
      <c r="M148" s="86"/>
      <c r="N148" s="86"/>
      <c r="O148" s="86"/>
      <c r="P148" s="86"/>
      <c r="Q148" s="86"/>
    </row>
    <row r="149" spans="1:17" ht="16.5" customHeight="1">
      <c r="A149" s="122" t="s">
        <v>448</v>
      </c>
      <c r="B149" s="122"/>
      <c r="C149" s="122"/>
      <c r="D149" s="122"/>
      <c r="E149" s="122"/>
      <c r="F149" s="122"/>
      <c r="G149" s="122"/>
      <c r="H149" s="122"/>
      <c r="I149" s="145"/>
      <c r="K149" s="146">
        <f>H146-H147</f>
        <v>178156996</v>
      </c>
      <c r="L149" s="146"/>
      <c r="M149" s="147"/>
      <c r="N149" s="147"/>
      <c r="O149" s="147"/>
      <c r="P149" s="147"/>
      <c r="Q149" s="147"/>
    </row>
    <row r="150" spans="1:17" s="54" customFormat="1" ht="16.5" customHeight="1">
      <c r="A150" s="70">
        <v>7</v>
      </c>
      <c r="B150" s="54" t="s">
        <v>449</v>
      </c>
      <c r="C150" s="88"/>
      <c r="D150" s="132"/>
      <c r="E150" s="132"/>
      <c r="F150" s="408"/>
      <c r="G150" s="408"/>
      <c r="H150" s="408"/>
      <c r="I150" s="408"/>
      <c r="J150" s="409"/>
      <c r="K150" s="132">
        <f>F147-1983202452</f>
        <v>95019810</v>
      </c>
      <c r="L150" s="132"/>
      <c r="M150" s="88"/>
      <c r="N150" s="88"/>
      <c r="O150" s="88"/>
      <c r="P150" s="88"/>
      <c r="Q150" s="88"/>
    </row>
    <row r="151" spans="1:12" s="108" customFormat="1" ht="16.5" customHeight="1">
      <c r="A151" s="327" t="s">
        <v>424</v>
      </c>
      <c r="B151" s="328"/>
      <c r="C151" s="328"/>
      <c r="D151" s="329"/>
      <c r="E151" s="410" t="s">
        <v>450</v>
      </c>
      <c r="F151" s="410" t="s">
        <v>451</v>
      </c>
      <c r="G151" s="410" t="s">
        <v>452</v>
      </c>
      <c r="H151" s="410" t="s">
        <v>453</v>
      </c>
      <c r="I151" s="412" t="s">
        <v>454</v>
      </c>
      <c r="J151" s="148"/>
      <c r="K151" s="107">
        <f>F147+G147+H147</f>
        <v>2762748515</v>
      </c>
      <c r="L151" s="107"/>
    </row>
    <row r="152" spans="1:12" s="108" customFormat="1" ht="16.5" customHeight="1">
      <c r="A152" s="330"/>
      <c r="B152" s="331"/>
      <c r="C152" s="331"/>
      <c r="D152" s="332"/>
      <c r="E152" s="411"/>
      <c r="F152" s="411"/>
      <c r="G152" s="411"/>
      <c r="H152" s="411"/>
      <c r="I152" s="413"/>
      <c r="J152" s="107"/>
      <c r="K152" s="107">
        <f>K151-J147</f>
        <v>-4632618</v>
      </c>
      <c r="L152" s="107"/>
    </row>
    <row r="153" spans="1:12" s="54" customFormat="1" ht="16.5" customHeight="1">
      <c r="A153" s="393" t="s">
        <v>455</v>
      </c>
      <c r="B153" s="394"/>
      <c r="C153" s="394"/>
      <c r="D153" s="395"/>
      <c r="E153" s="150"/>
      <c r="F153" s="150"/>
      <c r="G153" s="150"/>
      <c r="H153" s="150"/>
      <c r="I153" s="130"/>
      <c r="J153" s="56"/>
      <c r="K153" s="56"/>
      <c r="L153" s="56"/>
    </row>
    <row r="154" spans="1:12" s="118" customFormat="1" ht="16.5" customHeight="1">
      <c r="A154" s="390" t="s">
        <v>434</v>
      </c>
      <c r="B154" s="391"/>
      <c r="C154" s="391"/>
      <c r="D154" s="392"/>
      <c r="E154" s="151"/>
      <c r="F154" s="151"/>
      <c r="G154" s="114">
        <v>396300864</v>
      </c>
      <c r="H154" s="151">
        <v>77156286</v>
      </c>
      <c r="I154" s="114">
        <f>SUM(E154:H154)</f>
        <v>473457150</v>
      </c>
      <c r="J154" s="117"/>
      <c r="K154" s="117"/>
      <c r="L154" s="117"/>
    </row>
    <row r="155" spans="1:12" s="59" customFormat="1" ht="15" customHeight="1">
      <c r="A155" s="405" t="s">
        <v>456</v>
      </c>
      <c r="B155" s="406"/>
      <c r="C155" s="406"/>
      <c r="D155" s="407"/>
      <c r="E155" s="152">
        <f>SUM(E156:E157)</f>
        <v>0</v>
      </c>
      <c r="F155" s="152">
        <f>SUM(F156:F157)</f>
        <v>0</v>
      </c>
      <c r="G155" s="153">
        <f>SUM(G156:G157)</f>
        <v>0</v>
      </c>
      <c r="H155" s="152">
        <f>SUM(H156:H157)</f>
        <v>0</v>
      </c>
      <c r="I155" s="153">
        <f>SUM(I156:I157)</f>
        <v>0</v>
      </c>
      <c r="J155" s="58"/>
      <c r="K155" s="58">
        <v>4162083529</v>
      </c>
      <c r="L155" s="58"/>
    </row>
    <row r="156" spans="1:12" s="59" customFormat="1" ht="15" customHeight="1">
      <c r="A156" s="399" t="s">
        <v>457</v>
      </c>
      <c r="B156" s="400"/>
      <c r="C156" s="400"/>
      <c r="D156" s="401"/>
      <c r="E156" s="154"/>
      <c r="F156" s="154"/>
      <c r="G156" s="136"/>
      <c r="H156" s="154"/>
      <c r="I156" s="136">
        <f>SUM(E156:H156)</f>
        <v>0</v>
      </c>
      <c r="J156" s="58"/>
      <c r="K156" s="58">
        <v>4248847690</v>
      </c>
      <c r="L156" s="58"/>
    </row>
    <row r="157" spans="1:12" s="59" customFormat="1" ht="15" customHeight="1">
      <c r="A157" s="399" t="s">
        <v>458</v>
      </c>
      <c r="B157" s="400"/>
      <c r="C157" s="400"/>
      <c r="D157" s="401"/>
      <c r="E157" s="154"/>
      <c r="F157" s="154"/>
      <c r="G157" s="136"/>
      <c r="H157" s="154"/>
      <c r="I157" s="136">
        <f>SUM(E157:H157)</f>
        <v>0</v>
      </c>
      <c r="J157" s="58"/>
      <c r="K157" s="58">
        <f>K156-K155</f>
        <v>86764161</v>
      </c>
      <c r="L157" s="58"/>
    </row>
    <row r="158" spans="1:12" s="59" customFormat="1" ht="15" customHeight="1">
      <c r="A158" s="399" t="s">
        <v>459</v>
      </c>
      <c r="B158" s="400"/>
      <c r="C158" s="400"/>
      <c r="D158" s="401"/>
      <c r="E158" s="154">
        <f>E159+E160</f>
        <v>0</v>
      </c>
      <c r="F158" s="154">
        <f>F159+F160</f>
        <v>0</v>
      </c>
      <c r="G158" s="136">
        <f>G159+G160</f>
        <v>0</v>
      </c>
      <c r="H158" s="154">
        <f>H159+H160</f>
        <v>0</v>
      </c>
      <c r="I158" s="136">
        <f>I159+I160</f>
        <v>0</v>
      </c>
      <c r="J158" s="58"/>
      <c r="K158" s="58">
        <v>1041193612</v>
      </c>
      <c r="L158" s="58"/>
    </row>
    <row r="159" spans="1:12" s="59" customFormat="1" ht="15" customHeight="1">
      <c r="A159" s="402" t="s">
        <v>439</v>
      </c>
      <c r="B159" s="403"/>
      <c r="C159" s="403"/>
      <c r="D159" s="404"/>
      <c r="E159" s="154"/>
      <c r="F159" s="154"/>
      <c r="G159" s="136"/>
      <c r="H159" s="154"/>
      <c r="I159" s="136">
        <f>SUM(E159:H159)</f>
        <v>0</v>
      </c>
      <c r="J159" s="58"/>
      <c r="K159" s="58">
        <v>954429451</v>
      </c>
      <c r="L159" s="58"/>
    </row>
    <row r="160" spans="1:12" s="59" customFormat="1" ht="15" customHeight="1">
      <c r="A160" s="387" t="s">
        <v>460</v>
      </c>
      <c r="B160" s="388"/>
      <c r="C160" s="388"/>
      <c r="D160" s="389"/>
      <c r="E160" s="155"/>
      <c r="F160" s="155"/>
      <c r="G160" s="137"/>
      <c r="H160" s="155"/>
      <c r="I160" s="137">
        <f>SUM(E160:H160)</f>
        <v>0</v>
      </c>
      <c r="J160" s="58"/>
      <c r="K160" s="58">
        <f>K158-K159</f>
        <v>86764161</v>
      </c>
      <c r="L160" s="58"/>
    </row>
    <row r="161" spans="1:12" s="118" customFormat="1" ht="16.5" customHeight="1">
      <c r="A161" s="390" t="s">
        <v>461</v>
      </c>
      <c r="B161" s="391"/>
      <c r="C161" s="391"/>
      <c r="D161" s="392"/>
      <c r="E161" s="151"/>
      <c r="F161" s="151"/>
      <c r="G161" s="114">
        <f>G154+G155-G158</f>
        <v>396300864</v>
      </c>
      <c r="H161" s="151">
        <f>H154+H155-H158</f>
        <v>77156286</v>
      </c>
      <c r="I161" s="114">
        <f>SUM(E161:H161)</f>
        <v>473457150</v>
      </c>
      <c r="J161" s="117"/>
      <c r="K161" s="117"/>
      <c r="L161" s="117"/>
    </row>
    <row r="162" spans="1:12" s="54" customFormat="1" ht="16.5" customHeight="1">
      <c r="A162" s="393" t="s">
        <v>442</v>
      </c>
      <c r="B162" s="394"/>
      <c r="C162" s="394"/>
      <c r="D162" s="395"/>
      <c r="E162" s="150"/>
      <c r="F162" s="150"/>
      <c r="G162" s="130"/>
      <c r="H162" s="150"/>
      <c r="I162" s="130"/>
      <c r="J162" s="56"/>
      <c r="K162" s="56"/>
      <c r="L162" s="56"/>
    </row>
    <row r="163" spans="1:12" s="118" customFormat="1" ht="16.5" customHeight="1">
      <c r="A163" s="390" t="s">
        <v>462</v>
      </c>
      <c r="B163" s="391"/>
      <c r="C163" s="391"/>
      <c r="D163" s="392"/>
      <c r="E163" s="151"/>
      <c r="F163" s="151"/>
      <c r="G163" s="114">
        <v>396300864</v>
      </c>
      <c r="H163" s="151">
        <v>77156286</v>
      </c>
      <c r="I163" s="114">
        <f>SUM(G163:H163)</f>
        <v>473457150</v>
      </c>
      <c r="J163" s="117"/>
      <c r="K163" s="117"/>
      <c r="L163" s="117"/>
    </row>
    <row r="164" spans="1:12" s="59" customFormat="1" ht="16.5" customHeight="1">
      <c r="A164" s="399" t="s">
        <v>443</v>
      </c>
      <c r="B164" s="400"/>
      <c r="C164" s="400"/>
      <c r="D164" s="401"/>
      <c r="E164" s="156"/>
      <c r="F164" s="156"/>
      <c r="G164" s="133"/>
      <c r="H164" s="152"/>
      <c r="I164" s="157">
        <f>SUM(G164:H164)</f>
        <v>0</v>
      </c>
      <c r="J164" s="58"/>
      <c r="K164" s="58"/>
      <c r="L164" s="58"/>
    </row>
    <row r="165" spans="1:12" s="59" customFormat="1" ht="16.5" customHeight="1">
      <c r="A165" s="387" t="s">
        <v>439</v>
      </c>
      <c r="B165" s="388"/>
      <c r="C165" s="388"/>
      <c r="D165" s="389"/>
      <c r="E165" s="155"/>
      <c r="F165" s="155"/>
      <c r="G165" s="137"/>
      <c r="H165" s="158"/>
      <c r="I165" s="160">
        <f>SUM(G165:H165)</f>
        <v>0</v>
      </c>
      <c r="J165" s="58"/>
      <c r="K165" s="58"/>
      <c r="L165" s="58"/>
    </row>
    <row r="166" spans="1:12" s="118" customFormat="1" ht="16.5" customHeight="1">
      <c r="A166" s="390" t="s">
        <v>461</v>
      </c>
      <c r="B166" s="391"/>
      <c r="C166" s="391"/>
      <c r="D166" s="392"/>
      <c r="E166" s="151">
        <f>E163+E164-E165</f>
        <v>0</v>
      </c>
      <c r="F166" s="151">
        <f>F163+F164-F165</f>
        <v>0</v>
      </c>
      <c r="G166" s="114">
        <f>G163+G164</f>
        <v>396300864</v>
      </c>
      <c r="H166" s="151">
        <f>H163+H164</f>
        <v>77156286</v>
      </c>
      <c r="I166" s="114">
        <f>I163+I164</f>
        <v>473457150</v>
      </c>
      <c r="J166" s="117"/>
      <c r="K166" s="117"/>
      <c r="L166" s="117"/>
    </row>
    <row r="167" spans="1:12" s="54" customFormat="1" ht="16.5" customHeight="1">
      <c r="A167" s="393" t="s">
        <v>463</v>
      </c>
      <c r="B167" s="394"/>
      <c r="C167" s="394"/>
      <c r="D167" s="395"/>
      <c r="E167" s="150"/>
      <c r="F167" s="150"/>
      <c r="G167" s="150"/>
      <c r="H167" s="150"/>
      <c r="I167" s="130"/>
      <c r="J167" s="56"/>
      <c r="K167" s="56"/>
      <c r="L167" s="56"/>
    </row>
    <row r="168" spans="1:12" s="54" customFormat="1" ht="16.5" customHeight="1">
      <c r="A168" s="396" t="s">
        <v>445</v>
      </c>
      <c r="B168" s="397"/>
      <c r="C168" s="397"/>
      <c r="D168" s="398"/>
      <c r="E168" s="161"/>
      <c r="F168" s="161"/>
      <c r="G168" s="161">
        <f>G154-G163</f>
        <v>0</v>
      </c>
      <c r="H168" s="161">
        <f>H154-H163</f>
        <v>0</v>
      </c>
      <c r="I168" s="162">
        <f>SUM(E168:H168)</f>
        <v>0</v>
      </c>
      <c r="J168" s="56"/>
      <c r="K168" s="56"/>
      <c r="L168" s="56"/>
    </row>
    <row r="169" spans="1:12" s="54" customFormat="1" ht="16.5" customHeight="1">
      <c r="A169" s="383" t="s">
        <v>446</v>
      </c>
      <c r="B169" s="384"/>
      <c r="C169" s="384"/>
      <c r="D169" s="385"/>
      <c r="E169" s="163"/>
      <c r="F169" s="163"/>
      <c r="G169" s="163">
        <f>G161-G166</f>
        <v>0</v>
      </c>
      <c r="H169" s="163">
        <f>H161-H166</f>
        <v>0</v>
      </c>
      <c r="I169" s="143">
        <f>I161-I166</f>
        <v>0</v>
      </c>
      <c r="J169" s="56"/>
      <c r="K169" s="56"/>
      <c r="L169" s="56"/>
    </row>
    <row r="170" spans="1:12" s="59" customFormat="1" ht="40.5" customHeight="1">
      <c r="A170" s="386" t="s">
        <v>464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58"/>
      <c r="L170" s="58"/>
    </row>
    <row r="171" spans="1:14" ht="16.5" customHeight="1">
      <c r="A171" s="74">
        <v>8</v>
      </c>
      <c r="B171" s="256" t="s">
        <v>465</v>
      </c>
      <c r="C171" s="256"/>
      <c r="D171" s="256"/>
      <c r="E171" s="256"/>
      <c r="F171" s="256"/>
      <c r="G171" s="146"/>
      <c r="H171" s="74" t="s">
        <v>398</v>
      </c>
      <c r="I171" s="259" t="s">
        <v>399</v>
      </c>
      <c r="J171" s="259"/>
      <c r="K171" s="42"/>
      <c r="M171" s="43"/>
      <c r="N171" s="43"/>
    </row>
    <row r="172" spans="1:14" s="108" customFormat="1" ht="16.5" customHeight="1">
      <c r="A172" s="164"/>
      <c r="B172" s="258" t="s">
        <v>466</v>
      </c>
      <c r="C172" s="258"/>
      <c r="D172" s="258"/>
      <c r="E172" s="258"/>
      <c r="F172" s="258"/>
      <c r="G172" s="165"/>
      <c r="H172" s="108">
        <f>'[1]BCDKT'!E45</f>
        <v>17000000</v>
      </c>
      <c r="I172" s="381">
        <f>'[1]BCDKT'!D45</f>
        <v>99200000</v>
      </c>
      <c r="J172" s="381"/>
      <c r="L172" s="107"/>
      <c r="M172" s="107"/>
      <c r="N172" s="107"/>
    </row>
    <row r="173" spans="1:14" s="50" customFormat="1" ht="16.5" customHeight="1">
      <c r="A173" s="76"/>
      <c r="B173" s="86"/>
      <c r="C173" s="87"/>
      <c r="D173" s="88"/>
      <c r="E173" s="88"/>
      <c r="F173" s="88"/>
      <c r="G173" s="89" t="s">
        <v>402</v>
      </c>
      <c r="H173" s="88">
        <f>H172</f>
        <v>17000000</v>
      </c>
      <c r="I173" s="379">
        <f>I172</f>
        <v>99200000</v>
      </c>
      <c r="J173" s="379"/>
      <c r="L173" s="52"/>
      <c r="M173" s="52"/>
      <c r="N173" s="52"/>
    </row>
    <row r="174" spans="1:14" s="50" customFormat="1" ht="16.5" customHeight="1">
      <c r="A174" s="76">
        <v>9</v>
      </c>
      <c r="B174" s="88" t="s">
        <v>467</v>
      </c>
      <c r="C174" s="87"/>
      <c r="D174" s="88"/>
      <c r="E174" s="88"/>
      <c r="F174" s="88"/>
      <c r="G174" s="89"/>
      <c r="H174" s="74" t="s">
        <v>398</v>
      </c>
      <c r="I174" s="259" t="s">
        <v>399</v>
      </c>
      <c r="J174" s="259"/>
      <c r="L174" s="52"/>
      <c r="M174" s="52"/>
      <c r="N174" s="52"/>
    </row>
    <row r="175" spans="1:14" s="50" customFormat="1" ht="16.5" customHeight="1">
      <c r="A175" s="76"/>
      <c r="B175" s="258" t="s">
        <v>468</v>
      </c>
      <c r="C175" s="258"/>
      <c r="D175" s="258"/>
      <c r="E175" s="258"/>
      <c r="F175" s="258"/>
      <c r="G175" s="89"/>
      <c r="H175" s="88">
        <f>'[1]BCDKT'!E50</f>
        <v>2584591731</v>
      </c>
      <c r="I175" s="260">
        <f>'[1]BCDKT'!D50</f>
        <v>2417400000</v>
      </c>
      <c r="J175" s="260"/>
      <c r="L175" s="52"/>
      <c r="M175" s="52"/>
      <c r="N175" s="52"/>
    </row>
    <row r="176" spans="1:14" s="50" customFormat="1" ht="16.5" customHeight="1">
      <c r="A176" s="76"/>
      <c r="B176" s="258" t="s">
        <v>469</v>
      </c>
      <c r="C176" s="258"/>
      <c r="D176" s="258"/>
      <c r="E176" s="258"/>
      <c r="F176" s="258"/>
      <c r="G176" s="89"/>
      <c r="H176" s="86"/>
      <c r="I176" s="93"/>
      <c r="L176" s="52"/>
      <c r="M176" s="52"/>
      <c r="N176" s="52"/>
    </row>
    <row r="177" spans="1:14" s="50" customFormat="1" ht="16.5" customHeight="1">
      <c r="A177" s="76"/>
      <c r="B177" s="258" t="s">
        <v>470</v>
      </c>
      <c r="C177" s="258"/>
      <c r="D177" s="258"/>
      <c r="E177" s="258"/>
      <c r="F177" s="258"/>
      <c r="G177" s="89"/>
      <c r="H177" s="93">
        <f>'[1]BCDKT'!E52</f>
        <v>27900000003</v>
      </c>
      <c r="I177" s="260">
        <f>'[1]BCDKT'!D52</f>
        <v>28400000003</v>
      </c>
      <c r="J177" s="260"/>
      <c r="L177" s="52"/>
      <c r="M177" s="52"/>
      <c r="N177" s="52"/>
    </row>
    <row r="178" spans="1:14" s="50" customFormat="1" ht="16.5" customHeight="1">
      <c r="A178" s="76"/>
      <c r="B178" s="86"/>
      <c r="C178" s="87"/>
      <c r="D178" s="88"/>
      <c r="E178" s="88"/>
      <c r="F178" s="88"/>
      <c r="G178" s="89" t="s">
        <v>402</v>
      </c>
      <c r="H178" s="90">
        <f>SUM(H175:H177)</f>
        <v>30484591734</v>
      </c>
      <c r="I178" s="259">
        <f>SUM(I175:I177)</f>
        <v>30817400003</v>
      </c>
      <c r="J178" s="259"/>
      <c r="L178" s="52"/>
      <c r="M178" s="52"/>
      <c r="N178" s="52"/>
    </row>
    <row r="179" spans="1:14" s="87" customFormat="1" ht="16.5" customHeight="1">
      <c r="A179" s="76">
        <v>10</v>
      </c>
      <c r="B179" s="256" t="s">
        <v>471</v>
      </c>
      <c r="C179" s="256"/>
      <c r="D179" s="256"/>
      <c r="E179" s="256"/>
      <c r="F179" s="256"/>
      <c r="G179" s="84"/>
      <c r="H179" s="74" t="s">
        <v>398</v>
      </c>
      <c r="I179" s="259" t="s">
        <v>399</v>
      </c>
      <c r="J179" s="259"/>
      <c r="L179" s="97"/>
      <c r="M179" s="97"/>
      <c r="N179" s="97"/>
    </row>
    <row r="180" spans="1:14" s="50" customFormat="1" ht="16.5" customHeight="1">
      <c r="A180" s="76"/>
      <c r="B180" s="258" t="s">
        <v>472</v>
      </c>
      <c r="C180" s="258"/>
      <c r="D180" s="258"/>
      <c r="E180" s="258"/>
      <c r="F180" s="258"/>
      <c r="G180" s="84"/>
      <c r="H180" s="86"/>
      <c r="I180" s="93"/>
      <c r="L180" s="52"/>
      <c r="M180" s="52"/>
      <c r="N180" s="52"/>
    </row>
    <row r="181" spans="1:14" s="50" customFormat="1" ht="16.5" customHeight="1">
      <c r="A181" s="76"/>
      <c r="B181" s="258" t="s">
        <v>473</v>
      </c>
      <c r="C181" s="258"/>
      <c r="D181" s="258"/>
      <c r="E181" s="258"/>
      <c r="F181" s="258"/>
      <c r="G181" s="84"/>
      <c r="H181" s="86"/>
      <c r="I181" s="93"/>
      <c r="L181" s="52"/>
      <c r="M181" s="52"/>
      <c r="N181" s="52"/>
    </row>
    <row r="182" spans="1:14" s="50" customFormat="1" ht="16.5" customHeight="1">
      <c r="A182" s="76"/>
      <c r="B182" s="258" t="s">
        <v>474</v>
      </c>
      <c r="C182" s="258"/>
      <c r="D182" s="258"/>
      <c r="E182" s="258"/>
      <c r="F182" s="258"/>
      <c r="G182" s="84"/>
      <c r="H182" s="86"/>
      <c r="I182" s="93"/>
      <c r="L182" s="52"/>
      <c r="M182" s="52"/>
      <c r="N182" s="52"/>
    </row>
    <row r="183" spans="1:14" s="50" customFormat="1" ht="16.5" customHeight="1">
      <c r="A183" s="76"/>
      <c r="B183" s="258" t="s">
        <v>475</v>
      </c>
      <c r="C183" s="258"/>
      <c r="D183" s="258"/>
      <c r="E183" s="258"/>
      <c r="F183" s="258"/>
      <c r="G183" s="84"/>
      <c r="H183" s="86">
        <f>'[1]BCDKT'!E55</f>
        <v>247945680</v>
      </c>
      <c r="I183" s="378">
        <f>'[1]BCDKT'!D55</f>
        <v>363690041</v>
      </c>
      <c r="J183" s="378"/>
      <c r="L183" s="52"/>
      <c r="M183" s="52"/>
      <c r="N183" s="52"/>
    </row>
    <row r="184" spans="1:14" s="50" customFormat="1" ht="16.5" customHeight="1">
      <c r="A184" s="76"/>
      <c r="B184" s="83"/>
      <c r="C184" s="83"/>
      <c r="D184" s="83"/>
      <c r="E184" s="83"/>
      <c r="F184" s="83"/>
      <c r="G184" s="89" t="s">
        <v>402</v>
      </c>
      <c r="H184" s="88">
        <f>H183</f>
        <v>247945680</v>
      </c>
      <c r="I184" s="259">
        <f>I183</f>
        <v>363690041</v>
      </c>
      <c r="J184" s="259"/>
      <c r="L184" s="52"/>
      <c r="M184" s="52"/>
      <c r="N184" s="52"/>
    </row>
    <row r="185" spans="1:14" ht="16.5" customHeight="1">
      <c r="A185" s="76">
        <v>11</v>
      </c>
      <c r="B185" s="256" t="s">
        <v>476</v>
      </c>
      <c r="C185" s="256"/>
      <c r="D185" s="256"/>
      <c r="E185" s="256"/>
      <c r="F185" s="256"/>
      <c r="G185" s="256"/>
      <c r="H185" s="74" t="s">
        <v>398</v>
      </c>
      <c r="I185" s="259" t="s">
        <v>399</v>
      </c>
      <c r="J185" s="259"/>
      <c r="K185" s="42"/>
      <c r="M185" s="43"/>
      <c r="N185" s="43"/>
    </row>
    <row r="186" spans="1:14" s="50" customFormat="1" ht="16.5" customHeight="1">
      <c r="A186" s="76"/>
      <c r="B186" s="258" t="s">
        <v>477</v>
      </c>
      <c r="C186" s="258"/>
      <c r="D186" s="258"/>
      <c r="E186" s="258"/>
      <c r="F186" s="258"/>
      <c r="G186" s="84"/>
      <c r="H186" s="86">
        <f>'[1]BCDKT'!E64</f>
        <v>2492624472</v>
      </c>
      <c r="I186" s="378">
        <f>'[1]BCDKT'!D64</f>
        <v>6424754000</v>
      </c>
      <c r="J186" s="378"/>
      <c r="L186" s="52"/>
      <c r="M186" s="52"/>
      <c r="N186" s="52"/>
    </row>
    <row r="187" spans="1:14" s="50" customFormat="1" ht="16.5" customHeight="1">
      <c r="A187" s="76"/>
      <c r="B187" s="258" t="s">
        <v>478</v>
      </c>
      <c r="C187" s="258"/>
      <c r="D187" s="258"/>
      <c r="E187" s="258"/>
      <c r="F187" s="258"/>
      <c r="G187" s="84"/>
      <c r="H187" s="86"/>
      <c r="I187" s="93"/>
      <c r="L187" s="52"/>
      <c r="M187" s="52"/>
      <c r="N187" s="52"/>
    </row>
    <row r="188" spans="1:14" s="50" customFormat="1" ht="16.5" customHeight="1">
      <c r="A188" s="76"/>
      <c r="B188" s="86"/>
      <c r="C188" s="87"/>
      <c r="D188" s="88"/>
      <c r="E188" s="88"/>
      <c r="F188" s="88"/>
      <c r="G188" s="89" t="s">
        <v>402</v>
      </c>
      <c r="H188" s="88">
        <f>SUM(H186:H187)</f>
        <v>2492624472</v>
      </c>
      <c r="I188" s="259">
        <f>SUM(I186:I187)</f>
        <v>6424754000</v>
      </c>
      <c r="J188" s="259"/>
      <c r="L188" s="52"/>
      <c r="M188" s="52"/>
      <c r="N188" s="52"/>
    </row>
    <row r="189" spans="1:14" s="50" customFormat="1" ht="16.5" customHeight="1">
      <c r="A189" s="76">
        <v>12</v>
      </c>
      <c r="B189" s="256" t="s">
        <v>479</v>
      </c>
      <c r="C189" s="256"/>
      <c r="D189" s="256"/>
      <c r="E189" s="256"/>
      <c r="F189" s="256"/>
      <c r="G189" s="256"/>
      <c r="H189" s="74" t="s">
        <v>398</v>
      </c>
      <c r="I189" s="382" t="s">
        <v>399</v>
      </c>
      <c r="J189" s="382"/>
      <c r="L189" s="52"/>
      <c r="M189" s="52"/>
      <c r="N189" s="52"/>
    </row>
    <row r="190" spans="1:14" s="50" customFormat="1" ht="16.5" customHeight="1">
      <c r="A190" s="76"/>
      <c r="B190" s="257" t="s">
        <v>480</v>
      </c>
      <c r="C190" s="258"/>
      <c r="D190" s="258"/>
      <c r="E190" s="258"/>
      <c r="F190" s="258"/>
      <c r="G190" s="84"/>
      <c r="H190" s="86">
        <v>2630940698</v>
      </c>
      <c r="I190" s="260">
        <f>558880706+962821072+2434075574</f>
        <v>3955777352</v>
      </c>
      <c r="J190" s="260"/>
      <c r="K190" s="86"/>
      <c r="L190" s="86"/>
      <c r="M190" s="52"/>
      <c r="N190" s="52"/>
    </row>
    <row r="191" spans="1:14" s="50" customFormat="1" ht="16.5" customHeight="1">
      <c r="A191" s="76"/>
      <c r="B191" s="258" t="s">
        <v>481</v>
      </c>
      <c r="C191" s="258"/>
      <c r="D191" s="258"/>
      <c r="E191" s="258"/>
      <c r="F191" s="258"/>
      <c r="G191" s="84"/>
      <c r="H191" s="86"/>
      <c r="I191" s="93"/>
      <c r="J191" s="86"/>
      <c r="K191" s="86"/>
      <c r="L191" s="86"/>
      <c r="M191" s="52"/>
      <c r="N191" s="52"/>
    </row>
    <row r="192" spans="1:14" s="50" customFormat="1" ht="16.5" customHeight="1">
      <c r="A192" s="76"/>
      <c r="B192" s="258" t="s">
        <v>482</v>
      </c>
      <c r="C192" s="258"/>
      <c r="D192" s="258"/>
      <c r="E192" s="258"/>
      <c r="F192" s="258"/>
      <c r="G192" s="84"/>
      <c r="H192" s="86">
        <v>569869642</v>
      </c>
      <c r="I192" s="260">
        <v>1021151574</v>
      </c>
      <c r="J192" s="260"/>
      <c r="K192" s="86"/>
      <c r="L192" s="86"/>
      <c r="M192" s="52"/>
      <c r="N192" s="52"/>
    </row>
    <row r="193" spans="1:14" s="50" customFormat="1" ht="16.5" customHeight="1">
      <c r="A193" s="76"/>
      <c r="B193" s="258" t="s">
        <v>483</v>
      </c>
      <c r="C193" s="258"/>
      <c r="D193" s="258"/>
      <c r="E193" s="258"/>
      <c r="F193" s="258"/>
      <c r="G193" s="84"/>
      <c r="H193" s="86">
        <v>123750783</v>
      </c>
      <c r="I193" s="260">
        <f>23275401+76454038+44067997</f>
        <v>143797436</v>
      </c>
      <c r="J193" s="260"/>
      <c r="K193" s="86"/>
      <c r="L193" s="86"/>
      <c r="M193" s="52"/>
      <c r="N193" s="52"/>
    </row>
    <row r="194" spans="1:14" s="50" customFormat="1" ht="16.5" customHeight="1">
      <c r="A194" s="76"/>
      <c r="B194" s="258" t="s">
        <v>484</v>
      </c>
      <c r="C194" s="258"/>
      <c r="D194" s="258"/>
      <c r="E194" s="258"/>
      <c r="F194" s="258"/>
      <c r="G194" s="84"/>
      <c r="H194" s="86"/>
      <c r="I194" s="93"/>
      <c r="J194" s="86"/>
      <c r="K194" s="86"/>
      <c r="L194" s="86"/>
      <c r="M194" s="52"/>
      <c r="N194" s="52"/>
    </row>
    <row r="195" spans="1:14" s="50" customFormat="1" ht="16.5" customHeight="1" hidden="1" outlineLevel="1">
      <c r="A195" s="76"/>
      <c r="B195" s="258" t="s">
        <v>485</v>
      </c>
      <c r="C195" s="258"/>
      <c r="D195" s="258"/>
      <c r="E195" s="258"/>
      <c r="F195" s="258"/>
      <c r="G195" s="84"/>
      <c r="H195" s="86"/>
      <c r="I195" s="93"/>
      <c r="J195" s="86"/>
      <c r="K195" s="86"/>
      <c r="L195" s="86"/>
      <c r="M195" s="52"/>
      <c r="N195" s="52"/>
    </row>
    <row r="196" spans="1:14" s="50" customFormat="1" ht="16.5" customHeight="1" collapsed="1">
      <c r="A196" s="76"/>
      <c r="B196" s="258" t="s">
        <v>486</v>
      </c>
      <c r="C196" s="258"/>
      <c r="D196" s="258"/>
      <c r="E196" s="258"/>
      <c r="F196" s="258"/>
      <c r="G196" s="84"/>
      <c r="H196" s="86"/>
      <c r="I196" s="93"/>
      <c r="J196" s="86"/>
      <c r="K196" s="86"/>
      <c r="L196" s="86"/>
      <c r="M196" s="52"/>
      <c r="N196" s="52"/>
    </row>
    <row r="197" spans="1:14" s="50" customFormat="1" ht="16.5" customHeight="1">
      <c r="A197" s="76"/>
      <c r="B197" s="86"/>
      <c r="C197" s="87"/>
      <c r="D197" s="88"/>
      <c r="E197" s="88"/>
      <c r="F197" s="88"/>
      <c r="G197" s="89" t="s">
        <v>402</v>
      </c>
      <c r="H197" s="90">
        <f>SUM(H190:H196)</f>
        <v>3324561123</v>
      </c>
      <c r="I197" s="259">
        <f>SUM(I190:I196)</f>
        <v>5120726362</v>
      </c>
      <c r="J197" s="259"/>
      <c r="K197" s="88"/>
      <c r="L197" s="88"/>
      <c r="M197" s="88"/>
      <c r="N197" s="52"/>
    </row>
    <row r="198" spans="1:14" s="50" customFormat="1" ht="16.5" customHeight="1">
      <c r="A198" s="76">
        <v>13</v>
      </c>
      <c r="B198" s="256" t="s">
        <v>487</v>
      </c>
      <c r="C198" s="256"/>
      <c r="D198" s="256"/>
      <c r="E198" s="256"/>
      <c r="F198" s="256"/>
      <c r="G198" s="84"/>
      <c r="H198" s="74" t="s">
        <v>398</v>
      </c>
      <c r="I198" s="379" t="s">
        <v>399</v>
      </c>
      <c r="J198" s="379"/>
      <c r="L198" s="52"/>
      <c r="M198" s="52"/>
      <c r="N198" s="52"/>
    </row>
    <row r="199" spans="1:14" s="50" customFormat="1" ht="16.5" customHeight="1">
      <c r="A199" s="76"/>
      <c r="B199" s="257" t="s">
        <v>488</v>
      </c>
      <c r="C199" s="258"/>
      <c r="D199" s="258"/>
      <c r="E199" s="258"/>
      <c r="F199" s="258"/>
      <c r="G199" s="84"/>
      <c r="H199" s="86">
        <f>'[1]BCDKT'!E69</f>
        <v>8968772395</v>
      </c>
      <c r="I199" s="381">
        <f>'[1]BCDKT'!D69</f>
        <v>14613373789</v>
      </c>
      <c r="J199" s="381"/>
      <c r="L199" s="52"/>
      <c r="M199" s="52"/>
      <c r="N199" s="52"/>
    </row>
    <row r="200" spans="1:14" s="50" customFormat="1" ht="16.5" customHeight="1">
      <c r="A200" s="76"/>
      <c r="B200" s="257" t="s">
        <v>489</v>
      </c>
      <c r="C200" s="258"/>
      <c r="D200" s="258"/>
      <c r="E200" s="258"/>
      <c r="F200" s="258"/>
      <c r="G200" s="84"/>
      <c r="H200" s="86">
        <f>'[1]BCDKT'!E81</f>
        <v>2361478618</v>
      </c>
      <c r="I200" s="378">
        <f>'[1]BCDKT'!D81</f>
        <v>2696208239</v>
      </c>
      <c r="J200" s="378"/>
      <c r="L200" s="52"/>
      <c r="M200" s="52"/>
      <c r="N200" s="52"/>
    </row>
    <row r="201" spans="1:14" s="50" customFormat="1" ht="16.5" customHeight="1">
      <c r="A201" s="76"/>
      <c r="B201" s="86"/>
      <c r="C201" s="87"/>
      <c r="D201" s="88"/>
      <c r="E201" s="88"/>
      <c r="F201" s="88"/>
      <c r="G201" s="89" t="s">
        <v>402</v>
      </c>
      <c r="H201" s="90">
        <f>SUM(H199:H200)</f>
        <v>11330251013</v>
      </c>
      <c r="I201" s="259">
        <f>SUM(I199:I200)</f>
        <v>17309582028</v>
      </c>
      <c r="J201" s="259"/>
      <c r="L201" s="52"/>
      <c r="M201" s="52"/>
      <c r="N201" s="52"/>
    </row>
    <row r="202" spans="1:14" s="50" customFormat="1" ht="16.5" customHeight="1">
      <c r="A202" s="76">
        <v>14</v>
      </c>
      <c r="B202" s="256" t="s">
        <v>490</v>
      </c>
      <c r="C202" s="256"/>
      <c r="D202" s="256"/>
      <c r="E202" s="256"/>
      <c r="F202" s="256"/>
      <c r="G202" s="84"/>
      <c r="H202" s="74" t="s">
        <v>398</v>
      </c>
      <c r="I202" s="380" t="s">
        <v>399</v>
      </c>
      <c r="J202" s="380"/>
      <c r="L202" s="52"/>
      <c r="M202" s="52"/>
      <c r="N202" s="52"/>
    </row>
    <row r="203" spans="1:14" s="50" customFormat="1" ht="16.5" customHeight="1">
      <c r="A203" s="76"/>
      <c r="B203" s="257" t="s">
        <v>491</v>
      </c>
      <c r="C203" s="258"/>
      <c r="D203" s="258"/>
      <c r="E203" s="258"/>
      <c r="F203" s="258"/>
      <c r="G203" s="84"/>
      <c r="H203" s="86"/>
      <c r="I203" s="93"/>
      <c r="L203" s="52"/>
      <c r="M203" s="52"/>
      <c r="N203" s="52"/>
    </row>
    <row r="204" spans="1:14" s="50" customFormat="1" ht="16.5" customHeight="1">
      <c r="A204" s="76"/>
      <c r="B204" s="257" t="s">
        <v>492</v>
      </c>
      <c r="C204" s="258"/>
      <c r="D204" s="258"/>
      <c r="E204" s="258"/>
      <c r="F204" s="258"/>
      <c r="G204" s="84"/>
      <c r="H204" s="86">
        <v>532135508</v>
      </c>
      <c r="I204" s="260">
        <f>1582206064+254849472+15808231+896156261</f>
        <v>2749020028</v>
      </c>
      <c r="J204" s="260"/>
      <c r="L204" s="52"/>
      <c r="M204" s="52"/>
      <c r="N204" s="52"/>
    </row>
    <row r="205" spans="1:14" s="50" customFormat="1" ht="16.5" customHeight="1">
      <c r="A205" s="76"/>
      <c r="B205" s="257" t="s">
        <v>493</v>
      </c>
      <c r="C205" s="258"/>
      <c r="D205" s="258"/>
      <c r="E205" s="258"/>
      <c r="F205" s="258"/>
      <c r="G205" s="84"/>
      <c r="H205" s="86">
        <v>1469219914</v>
      </c>
      <c r="I205" s="260">
        <f>886600848+301864791+111978751</f>
        <v>1300444390</v>
      </c>
      <c r="J205" s="260"/>
      <c r="L205" s="52"/>
      <c r="M205" s="52"/>
      <c r="N205" s="52"/>
    </row>
    <row r="206" spans="1:14" s="50" customFormat="1" ht="16.5" customHeight="1">
      <c r="A206" s="76"/>
      <c r="B206" s="257" t="s">
        <v>494</v>
      </c>
      <c r="C206" s="258"/>
      <c r="D206" s="258"/>
      <c r="E206" s="258"/>
      <c r="F206" s="258"/>
      <c r="G206" s="84"/>
      <c r="H206" s="86"/>
      <c r="I206" s="93"/>
      <c r="L206" s="52"/>
      <c r="M206" s="52"/>
      <c r="N206" s="52"/>
    </row>
    <row r="207" spans="1:14" s="50" customFormat="1" ht="16.5" customHeight="1">
      <c r="A207" s="76"/>
      <c r="B207" s="258" t="s">
        <v>495</v>
      </c>
      <c r="C207" s="258"/>
      <c r="D207" s="258"/>
      <c r="E207" s="258"/>
      <c r="F207" s="258"/>
      <c r="G207" s="84"/>
      <c r="H207" s="86"/>
      <c r="I207" s="260">
        <f>43155250+148349205</f>
        <v>191504455</v>
      </c>
      <c r="J207" s="260"/>
      <c r="L207" s="52"/>
      <c r="M207" s="52"/>
      <c r="N207" s="52"/>
    </row>
    <row r="208" spans="1:14" s="50" customFormat="1" ht="16.5" customHeight="1">
      <c r="A208" s="76"/>
      <c r="B208" s="257" t="s">
        <v>496</v>
      </c>
      <c r="C208" s="258"/>
      <c r="D208" s="258"/>
      <c r="E208" s="258"/>
      <c r="F208" s="258"/>
      <c r="G208" s="84"/>
      <c r="H208" s="86"/>
      <c r="I208" s="93"/>
      <c r="L208" s="52"/>
      <c r="M208" s="52"/>
      <c r="N208" s="52"/>
    </row>
    <row r="209" spans="1:14" s="50" customFormat="1" ht="16.5" customHeight="1">
      <c r="A209" s="76"/>
      <c r="B209" s="257" t="s">
        <v>497</v>
      </c>
      <c r="C209" s="258"/>
      <c r="D209" s="258"/>
      <c r="E209" s="258"/>
      <c r="F209" s="258"/>
      <c r="G209" s="84"/>
      <c r="H209" s="93">
        <f>18947142330-H204-H205</f>
        <v>16945786908</v>
      </c>
      <c r="I209" s="260">
        <f>19796886092-I204-I205-I207</f>
        <v>15555917219</v>
      </c>
      <c r="J209" s="260"/>
      <c r="L209" s="52"/>
      <c r="M209" s="52"/>
      <c r="N209" s="52"/>
    </row>
    <row r="210" spans="1:14" s="50" customFormat="1" ht="16.5" customHeight="1">
      <c r="A210" s="76"/>
      <c r="B210" s="86"/>
      <c r="C210" s="87"/>
      <c r="D210" s="88"/>
      <c r="E210" s="88"/>
      <c r="F210" s="88"/>
      <c r="G210" s="89" t="s">
        <v>402</v>
      </c>
      <c r="H210" s="90">
        <f>SUM(H204:H209)</f>
        <v>18947142330</v>
      </c>
      <c r="I210" s="259">
        <f>SUM(I204:I209)</f>
        <v>19796886092</v>
      </c>
      <c r="J210" s="259"/>
      <c r="L210" s="52"/>
      <c r="M210" s="52"/>
      <c r="N210" s="52"/>
    </row>
    <row r="211" spans="1:14" s="50" customFormat="1" ht="16.5" customHeight="1">
      <c r="A211" s="76">
        <v>15</v>
      </c>
      <c r="B211" s="73" t="s">
        <v>498</v>
      </c>
      <c r="C211" s="73"/>
      <c r="D211" s="73"/>
      <c r="E211" s="73"/>
      <c r="F211" s="73"/>
      <c r="G211" s="87"/>
      <c r="H211" s="74" t="s">
        <v>398</v>
      </c>
      <c r="I211" s="259" t="s">
        <v>399</v>
      </c>
      <c r="J211" s="259"/>
      <c r="L211" s="52"/>
      <c r="M211" s="52"/>
      <c r="N211" s="52"/>
    </row>
    <row r="212" spans="1:14" s="50" customFormat="1" ht="16.5" customHeight="1">
      <c r="A212" s="165" t="s">
        <v>499</v>
      </c>
      <c r="B212" s="257" t="s">
        <v>500</v>
      </c>
      <c r="C212" s="258"/>
      <c r="D212" s="258"/>
      <c r="E212" s="258"/>
      <c r="F212" s="258"/>
      <c r="G212" s="84"/>
      <c r="H212" s="86">
        <f>'[1]BCDKT'!E79</f>
        <v>1864109000</v>
      </c>
      <c r="I212" s="378">
        <f>'[1]BCDKT'!D79</f>
        <v>311595000</v>
      </c>
      <c r="J212" s="378"/>
      <c r="L212" s="52"/>
      <c r="M212" s="52"/>
      <c r="N212" s="52"/>
    </row>
    <row r="213" spans="1:14" s="50" customFormat="1" ht="14.25" customHeight="1">
      <c r="A213" s="76"/>
      <c r="B213" s="91" t="s">
        <v>501</v>
      </c>
      <c r="C213" s="87"/>
      <c r="D213" s="88"/>
      <c r="E213" s="88"/>
      <c r="F213" s="88"/>
      <c r="G213" s="89"/>
      <c r="H213" s="88"/>
      <c r="I213" s="90"/>
      <c r="L213" s="52"/>
      <c r="M213" s="52"/>
      <c r="N213" s="52"/>
    </row>
    <row r="214" spans="1:14" s="50" customFormat="1" ht="14.25" customHeight="1">
      <c r="A214" s="165" t="s">
        <v>502</v>
      </c>
      <c r="B214" s="257" t="s">
        <v>503</v>
      </c>
      <c r="C214" s="258"/>
      <c r="D214" s="258"/>
      <c r="E214" s="258"/>
      <c r="F214" s="258"/>
      <c r="G214" s="84"/>
      <c r="H214" s="86"/>
      <c r="I214" s="93"/>
      <c r="L214" s="52"/>
      <c r="M214" s="52"/>
      <c r="N214" s="52"/>
    </row>
    <row r="215" spans="1:14" s="50" customFormat="1" ht="14.25" customHeight="1">
      <c r="A215" s="76"/>
      <c r="B215" s="82" t="s">
        <v>504</v>
      </c>
      <c r="C215" s="83"/>
      <c r="D215" s="83"/>
      <c r="E215" s="83"/>
      <c r="F215" s="83"/>
      <c r="G215" s="84"/>
      <c r="H215" s="86"/>
      <c r="I215" s="93"/>
      <c r="L215" s="52"/>
      <c r="M215" s="52"/>
      <c r="N215" s="52"/>
    </row>
    <row r="216" spans="1:14" s="50" customFormat="1" ht="16.5" customHeight="1">
      <c r="A216" s="76"/>
      <c r="B216" s="73"/>
      <c r="C216" s="73"/>
      <c r="D216" s="73"/>
      <c r="E216" s="73"/>
      <c r="F216" s="73"/>
      <c r="G216" s="89" t="s">
        <v>402</v>
      </c>
      <c r="H216" s="88">
        <f>SUM(H212:H215)</f>
        <v>1864109000</v>
      </c>
      <c r="I216" s="379">
        <f>SUM(I212:I215)</f>
        <v>311595000</v>
      </c>
      <c r="J216" s="379"/>
      <c r="L216" s="52"/>
      <c r="M216" s="52"/>
      <c r="N216" s="52"/>
    </row>
    <row r="217" spans="1:14" s="50" customFormat="1" ht="16.5" customHeight="1" hidden="1">
      <c r="A217" s="76"/>
      <c r="B217" s="73"/>
      <c r="C217" s="73"/>
      <c r="D217" s="73"/>
      <c r="E217" s="73"/>
      <c r="F217" s="73"/>
      <c r="G217" s="89"/>
      <c r="H217" s="88"/>
      <c r="I217" s="90"/>
      <c r="L217" s="52"/>
      <c r="M217" s="52"/>
      <c r="N217" s="52"/>
    </row>
    <row r="218" spans="1:14" s="50" customFormat="1" ht="16.5" customHeight="1" hidden="1">
      <c r="A218" s="76"/>
      <c r="B218" s="73"/>
      <c r="C218" s="73"/>
      <c r="D218" s="73"/>
      <c r="E218" s="73"/>
      <c r="F218" s="73"/>
      <c r="G218" s="89"/>
      <c r="H218" s="88"/>
      <c r="I218" s="90"/>
      <c r="L218" s="52"/>
      <c r="M218" s="52"/>
      <c r="N218" s="52"/>
    </row>
    <row r="219" spans="1:14" s="50" customFormat="1" ht="16.5" customHeight="1" hidden="1">
      <c r="A219" s="76"/>
      <c r="B219" s="73"/>
      <c r="C219" s="73"/>
      <c r="D219" s="73"/>
      <c r="E219" s="73"/>
      <c r="F219" s="73"/>
      <c r="G219" s="89"/>
      <c r="H219" s="88"/>
      <c r="I219" s="90"/>
      <c r="L219" s="52"/>
      <c r="M219" s="52"/>
      <c r="N219" s="52"/>
    </row>
    <row r="220" spans="1:11" s="50" customFormat="1" ht="16.5" customHeight="1">
      <c r="A220" s="44">
        <v>16</v>
      </c>
      <c r="B220" s="54" t="s">
        <v>505</v>
      </c>
      <c r="I220" s="51"/>
      <c r="J220" s="52"/>
      <c r="K220" s="52"/>
    </row>
    <row r="221" spans="1:12" s="108" customFormat="1" ht="16.5" customHeight="1">
      <c r="A221" s="166" t="s">
        <v>499</v>
      </c>
      <c r="B221" s="258" t="s">
        <v>506</v>
      </c>
      <c r="C221" s="258"/>
      <c r="D221" s="258"/>
      <c r="E221" s="258"/>
      <c r="F221" s="258"/>
      <c r="G221" s="258"/>
      <c r="H221" s="363"/>
      <c r="I221" s="363"/>
      <c r="J221" s="363"/>
      <c r="K221" s="107"/>
      <c r="L221" s="107"/>
    </row>
    <row r="222" spans="1:12" s="108" customFormat="1" ht="10.5" customHeight="1">
      <c r="A222" s="166"/>
      <c r="B222" s="83"/>
      <c r="C222" s="83"/>
      <c r="D222" s="83"/>
      <c r="E222" s="83"/>
      <c r="F222" s="83"/>
      <c r="G222" s="83"/>
      <c r="H222" s="89"/>
      <c r="I222" s="167"/>
      <c r="J222" s="89"/>
      <c r="K222" s="107"/>
      <c r="L222" s="107"/>
    </row>
    <row r="223" spans="1:12" s="108" customFormat="1" ht="16.5" customHeight="1">
      <c r="A223" s="364" t="s">
        <v>507</v>
      </c>
      <c r="B223" s="365"/>
      <c r="C223" s="366"/>
      <c r="D223" s="370" t="s">
        <v>508</v>
      </c>
      <c r="E223" s="372" t="s">
        <v>509</v>
      </c>
      <c r="F223" s="372" t="s">
        <v>510</v>
      </c>
      <c r="G223" s="372" t="s">
        <v>511</v>
      </c>
      <c r="H223" s="372" t="s">
        <v>512</v>
      </c>
      <c r="I223" s="374" t="s">
        <v>513</v>
      </c>
      <c r="J223" s="375"/>
      <c r="K223" s="107"/>
      <c r="L223" s="107"/>
    </row>
    <row r="224" spans="1:12" s="108" customFormat="1" ht="20.25" customHeight="1">
      <c r="A224" s="367"/>
      <c r="B224" s="368"/>
      <c r="C224" s="369"/>
      <c r="D224" s="371"/>
      <c r="E224" s="373"/>
      <c r="F224" s="373"/>
      <c r="G224" s="373"/>
      <c r="H224" s="373"/>
      <c r="I224" s="376"/>
      <c r="J224" s="377"/>
      <c r="K224" s="107"/>
      <c r="L224" s="107"/>
    </row>
    <row r="225" spans="1:12" s="50" customFormat="1" ht="16.5" customHeight="1">
      <c r="A225" s="360" t="s">
        <v>514</v>
      </c>
      <c r="B225" s="361"/>
      <c r="C225" s="362"/>
      <c r="D225" s="169">
        <v>21750000000</v>
      </c>
      <c r="E225" s="170">
        <v>8502618712</v>
      </c>
      <c r="F225" s="170">
        <v>-620000</v>
      </c>
      <c r="G225" s="169">
        <v>8293419431</v>
      </c>
      <c r="H225" s="170">
        <v>1476505990</v>
      </c>
      <c r="I225" s="355">
        <v>9760816165</v>
      </c>
      <c r="J225" s="356"/>
      <c r="K225" s="52"/>
      <c r="L225" s="52"/>
    </row>
    <row r="226" spans="1:12" s="108" customFormat="1" ht="24" customHeight="1">
      <c r="A226" s="357" t="s">
        <v>515</v>
      </c>
      <c r="B226" s="358"/>
      <c r="C226" s="359"/>
      <c r="D226" s="174"/>
      <c r="E226" s="175">
        <v>3373657751</v>
      </c>
      <c r="F226" s="175"/>
      <c r="G226" s="174"/>
      <c r="H226" s="175"/>
      <c r="I226" s="348"/>
      <c r="J226" s="349"/>
      <c r="K226" s="107"/>
      <c r="L226" s="107"/>
    </row>
    <row r="227" spans="1:12" s="108" customFormat="1" ht="24.75" customHeight="1">
      <c r="A227" s="357" t="s">
        <v>516</v>
      </c>
      <c r="B227" s="358"/>
      <c r="C227" s="359"/>
      <c r="D227" s="174"/>
      <c r="E227" s="175"/>
      <c r="F227" s="175"/>
      <c r="G227" s="174"/>
      <c r="H227" s="175"/>
      <c r="I227" s="348">
        <v>5632420100</v>
      </c>
      <c r="J227" s="349"/>
      <c r="K227" s="107"/>
      <c r="L227" s="107"/>
    </row>
    <row r="228" spans="1:12" s="108" customFormat="1" ht="24.75" customHeight="1">
      <c r="A228" s="176" t="s">
        <v>517</v>
      </c>
      <c r="B228" s="177"/>
      <c r="C228" s="178"/>
      <c r="D228" s="174"/>
      <c r="E228" s="175"/>
      <c r="F228" s="175"/>
      <c r="G228" s="174">
        <v>3025853011</v>
      </c>
      <c r="H228" s="175">
        <v>488040808</v>
      </c>
      <c r="I228" s="348">
        <v>111600</v>
      </c>
      <c r="J228" s="349"/>
      <c r="K228" s="107"/>
      <c r="L228" s="107"/>
    </row>
    <row r="229" spans="1:12" s="108" customFormat="1" ht="24.75" customHeight="1">
      <c r="A229" s="357" t="s">
        <v>518</v>
      </c>
      <c r="B229" s="358"/>
      <c r="C229" s="359"/>
      <c r="D229" s="174"/>
      <c r="E229" s="175"/>
      <c r="F229" s="175"/>
      <c r="G229" s="174"/>
      <c r="H229" s="175"/>
      <c r="I229" s="348"/>
      <c r="J229" s="349"/>
      <c r="K229" s="107"/>
      <c r="L229" s="107"/>
    </row>
    <row r="230" spans="1:12" s="108" customFormat="1" ht="16.5" customHeight="1">
      <c r="A230" s="176" t="s">
        <v>440</v>
      </c>
      <c r="B230" s="177"/>
      <c r="C230" s="178"/>
      <c r="D230" s="174"/>
      <c r="E230" s="175"/>
      <c r="F230" s="175"/>
      <c r="G230" s="179">
        <v>-3373657751</v>
      </c>
      <c r="H230" s="175"/>
      <c r="I230" s="350">
        <v>-9760816165</v>
      </c>
      <c r="J230" s="351"/>
      <c r="K230" s="98"/>
      <c r="L230" s="107"/>
    </row>
    <row r="231" spans="1:12" s="50" customFormat="1" ht="22.5" customHeight="1">
      <c r="A231" s="352" t="s">
        <v>519</v>
      </c>
      <c r="B231" s="353"/>
      <c r="C231" s="354"/>
      <c r="D231" s="169">
        <f>SUM(D225:D230)</f>
        <v>21750000000</v>
      </c>
      <c r="E231" s="169">
        <f>SUM(E225:E230)</f>
        <v>11876276463</v>
      </c>
      <c r="F231" s="169">
        <f>SUM(F225:F230)</f>
        <v>-620000</v>
      </c>
      <c r="G231" s="169">
        <f>SUM(G225:G230)</f>
        <v>7945614691</v>
      </c>
      <c r="H231" s="169">
        <f>SUM(H225:H230)</f>
        <v>1964546798</v>
      </c>
      <c r="I231" s="355">
        <f>SUM(I225:J230)</f>
        <v>5632531700</v>
      </c>
      <c r="J231" s="356"/>
      <c r="K231" s="167"/>
      <c r="L231" s="52"/>
    </row>
    <row r="232" spans="1:12" s="108" customFormat="1" ht="16.5" customHeight="1" hidden="1">
      <c r="A232" s="180"/>
      <c r="B232" s="181"/>
      <c r="C232" s="182"/>
      <c r="D232" s="174"/>
      <c r="E232" s="175"/>
      <c r="F232" s="175"/>
      <c r="G232" s="174"/>
      <c r="H232" s="175"/>
      <c r="I232" s="348"/>
      <c r="J232" s="349"/>
      <c r="K232" s="98"/>
      <c r="L232" s="107"/>
    </row>
    <row r="233" spans="1:12" s="186" customFormat="1" ht="16.5" customHeight="1">
      <c r="A233" s="343" t="s">
        <v>520</v>
      </c>
      <c r="B233" s="344"/>
      <c r="C233" s="345"/>
      <c r="D233" s="183">
        <v>21750000000</v>
      </c>
      <c r="E233" s="184">
        <f>E231</f>
        <v>11876276463</v>
      </c>
      <c r="F233" s="184">
        <f>F231</f>
        <v>-620000</v>
      </c>
      <c r="G233" s="183">
        <v>7945614691</v>
      </c>
      <c r="H233" s="184">
        <v>1964546798</v>
      </c>
      <c r="I233" s="346">
        <v>5632531700</v>
      </c>
      <c r="J233" s="347"/>
      <c r="K233" s="167"/>
      <c r="L233" s="185"/>
    </row>
    <row r="234" spans="1:12" s="108" customFormat="1" ht="16.5" customHeight="1">
      <c r="A234" s="176" t="s">
        <v>521</v>
      </c>
      <c r="B234" s="177"/>
      <c r="C234" s="182"/>
      <c r="D234" s="174">
        <v>4347100000</v>
      </c>
      <c r="E234" s="175"/>
      <c r="F234" s="175"/>
      <c r="G234" s="179">
        <v>-4347100000</v>
      </c>
      <c r="H234" s="175"/>
      <c r="I234" s="348"/>
      <c r="J234" s="349"/>
      <c r="K234" s="98"/>
      <c r="L234" s="107"/>
    </row>
    <row r="235" spans="1:12" s="108" customFormat="1" ht="16.5" customHeight="1">
      <c r="A235" s="176" t="s">
        <v>517</v>
      </c>
      <c r="B235" s="177"/>
      <c r="C235" s="182"/>
      <c r="D235" s="174"/>
      <c r="E235" s="175"/>
      <c r="F235" s="175"/>
      <c r="G235" s="174">
        <v>3373657751</v>
      </c>
      <c r="H235" s="175"/>
      <c r="I235" s="348">
        <f>2242156725+802073014</f>
        <v>3044229739</v>
      </c>
      <c r="J235" s="349"/>
      <c r="K235" s="98"/>
      <c r="L235" s="107"/>
    </row>
    <row r="236" spans="1:12" s="108" customFormat="1" ht="16.5" customHeight="1">
      <c r="A236" s="176" t="s">
        <v>440</v>
      </c>
      <c r="B236" s="177"/>
      <c r="C236" s="182"/>
      <c r="D236" s="174"/>
      <c r="E236" s="179">
        <v>-3373657751</v>
      </c>
      <c r="F236" s="175"/>
      <c r="G236" s="174"/>
      <c r="H236" s="175"/>
      <c r="I236" s="336"/>
      <c r="J236" s="337"/>
      <c r="K236" s="98">
        <f>I238-5557692009</f>
        <v>0</v>
      </c>
      <c r="L236" s="107"/>
    </row>
    <row r="237" spans="1:12" s="108" customFormat="1" ht="16.5" customHeight="1">
      <c r="A237" s="187" t="s">
        <v>522</v>
      </c>
      <c r="B237" s="188"/>
      <c r="C237" s="189"/>
      <c r="D237" s="190"/>
      <c r="E237" s="191"/>
      <c r="F237" s="192"/>
      <c r="G237" s="193">
        <f>4863385466-3373657751</f>
        <v>1489727715</v>
      </c>
      <c r="H237" s="194">
        <v>267937106</v>
      </c>
      <c r="I237" s="336">
        <f>-991367290-1489727715-370037319-267937106</f>
        <v>-3119069430</v>
      </c>
      <c r="J237" s="337"/>
      <c r="K237" s="98"/>
      <c r="L237" s="107"/>
    </row>
    <row r="238" spans="1:12" s="197" customFormat="1" ht="16.5" customHeight="1">
      <c r="A238" s="338" t="s">
        <v>523</v>
      </c>
      <c r="B238" s="339"/>
      <c r="C238" s="340"/>
      <c r="D238" s="195">
        <f>SUM(D233:D237)</f>
        <v>26097100000</v>
      </c>
      <c r="E238" s="195">
        <f>SUM(E233:E237)</f>
        <v>8502618712</v>
      </c>
      <c r="F238" s="195">
        <f>SUM(F233:F237)</f>
        <v>-620000</v>
      </c>
      <c r="G238" s="195">
        <f>SUM(G233:G237)</f>
        <v>8461900157</v>
      </c>
      <c r="H238" s="195">
        <f>SUM(H233:H237)</f>
        <v>2232483904</v>
      </c>
      <c r="I238" s="341">
        <f>SUM(I233:J237)</f>
        <v>5557692009</v>
      </c>
      <c r="J238" s="342"/>
      <c r="K238" s="98">
        <f>SUM(D238:J238)</f>
        <v>50851174782</v>
      </c>
      <c r="L238" s="196"/>
    </row>
    <row r="239" spans="1:12" s="84" customFormat="1" ht="21" customHeight="1">
      <c r="A239" s="165" t="s">
        <v>502</v>
      </c>
      <c r="B239" s="258" t="s">
        <v>524</v>
      </c>
      <c r="C239" s="258"/>
      <c r="D239" s="258"/>
      <c r="E239" s="258"/>
      <c r="F239" s="258"/>
      <c r="G239" s="198"/>
      <c r="I239" s="199"/>
      <c r="K239" s="200">
        <f>K238-370037319</f>
        <v>50481137463</v>
      </c>
      <c r="L239" s="200"/>
    </row>
    <row r="240" spans="1:13" s="108" customFormat="1" ht="16.5" customHeight="1">
      <c r="A240" s="327" t="s">
        <v>507</v>
      </c>
      <c r="B240" s="328"/>
      <c r="C240" s="329"/>
      <c r="D240" s="333" t="s">
        <v>525</v>
      </c>
      <c r="E240" s="333"/>
      <c r="F240" s="334"/>
      <c r="G240" s="335" t="s">
        <v>526</v>
      </c>
      <c r="H240" s="333"/>
      <c r="I240" s="334"/>
      <c r="J240" s="201"/>
      <c r="K240" s="107"/>
      <c r="L240" s="107"/>
      <c r="M240" s="107"/>
    </row>
    <row r="241" spans="1:12" s="108" customFormat="1" ht="66.75" customHeight="1">
      <c r="A241" s="330"/>
      <c r="B241" s="331"/>
      <c r="C241" s="332"/>
      <c r="D241" s="202" t="s">
        <v>527</v>
      </c>
      <c r="E241" s="168" t="s">
        <v>528</v>
      </c>
      <c r="F241" s="168" t="s">
        <v>529</v>
      </c>
      <c r="G241" s="149" t="s">
        <v>527</v>
      </c>
      <c r="H241" s="168" t="s">
        <v>528</v>
      </c>
      <c r="I241" s="109" t="s">
        <v>530</v>
      </c>
      <c r="J241" s="107"/>
      <c r="K241" s="107"/>
      <c r="L241" s="107"/>
    </row>
    <row r="242" spans="1:12" s="108" customFormat="1" ht="27.75" customHeight="1">
      <c r="A242" s="77" t="s">
        <v>531</v>
      </c>
      <c r="B242" s="78"/>
      <c r="C242" s="79"/>
      <c r="D242" s="203">
        <f>+E242+F242</f>
        <v>13309521000</v>
      </c>
      <c r="E242" s="203">
        <v>13309521000</v>
      </c>
      <c r="F242" s="203"/>
      <c r="G242" s="204">
        <f>+H242+I242</f>
        <v>11092500000</v>
      </c>
      <c r="H242" s="203">
        <f>21750000000*51%</f>
        <v>11092500000</v>
      </c>
      <c r="I242" s="203"/>
      <c r="J242" s="107"/>
      <c r="K242" s="107"/>
      <c r="L242" s="107"/>
    </row>
    <row r="243" spans="1:12" s="108" customFormat="1" ht="27.75" customHeight="1">
      <c r="A243" s="80" t="s">
        <v>532</v>
      </c>
      <c r="B243" s="81"/>
      <c r="C243" s="57"/>
      <c r="D243" s="175">
        <f>+E243+F243</f>
        <v>12787579000</v>
      </c>
      <c r="E243" s="175">
        <v>12787579000</v>
      </c>
      <c r="F243" s="175">
        <f>I243</f>
        <v>0</v>
      </c>
      <c r="G243" s="174">
        <f>+H243+I243</f>
        <v>10657500000</v>
      </c>
      <c r="H243" s="175">
        <f>21750000000*49%</f>
        <v>10657500000</v>
      </c>
      <c r="I243" s="175"/>
      <c r="J243" s="107"/>
      <c r="K243" s="107"/>
      <c r="L243" s="107"/>
    </row>
    <row r="244" spans="1:12" s="108" customFormat="1" ht="18.75" customHeight="1">
      <c r="A244" s="324" t="s">
        <v>533</v>
      </c>
      <c r="B244" s="325"/>
      <c r="C244" s="326"/>
      <c r="D244" s="175"/>
      <c r="E244" s="175"/>
      <c r="F244" s="175"/>
      <c r="G244" s="174"/>
      <c r="H244" s="175"/>
      <c r="I244" s="175"/>
      <c r="J244" s="107"/>
      <c r="K244" s="107"/>
      <c r="L244" s="107"/>
    </row>
    <row r="245" spans="1:12" s="108" customFormat="1" ht="27.75" customHeight="1">
      <c r="A245" s="324" t="s">
        <v>534</v>
      </c>
      <c r="B245" s="325"/>
      <c r="C245" s="326"/>
      <c r="D245" s="175"/>
      <c r="E245" s="175"/>
      <c r="F245" s="175"/>
      <c r="G245" s="174"/>
      <c r="H245" s="175"/>
      <c r="I245" s="175"/>
      <c r="J245" s="107"/>
      <c r="K245" s="107"/>
      <c r="L245" s="107"/>
    </row>
    <row r="246" spans="1:12" s="108" customFormat="1" ht="16.5" customHeight="1">
      <c r="A246" s="102" t="s">
        <v>535</v>
      </c>
      <c r="B246" s="103"/>
      <c r="C246" s="104"/>
      <c r="D246" s="208">
        <f aca="true" t="shared" si="5" ref="D246:I246">SUM(D242:D245)</f>
        <v>26097100000</v>
      </c>
      <c r="E246" s="208">
        <f t="shared" si="5"/>
        <v>26097100000</v>
      </c>
      <c r="F246" s="208">
        <f t="shared" si="5"/>
        <v>0</v>
      </c>
      <c r="G246" s="209">
        <f t="shared" si="5"/>
        <v>21750000000</v>
      </c>
      <c r="H246" s="208">
        <f t="shared" si="5"/>
        <v>21750000000</v>
      </c>
      <c r="I246" s="208">
        <f t="shared" si="5"/>
        <v>0</v>
      </c>
      <c r="J246" s="107"/>
      <c r="K246" s="107"/>
      <c r="L246" s="107"/>
    </row>
    <row r="247" spans="1:13" s="108" customFormat="1" ht="12.75" customHeight="1">
      <c r="A247" s="210"/>
      <c r="B247" s="210"/>
      <c r="C247" s="210"/>
      <c r="D247" s="211"/>
      <c r="E247" s="211"/>
      <c r="F247" s="211"/>
      <c r="G247" s="211"/>
      <c r="H247" s="211"/>
      <c r="I247" s="211"/>
      <c r="J247" s="211"/>
      <c r="K247" s="107"/>
      <c r="L247" s="107"/>
      <c r="M247" s="107"/>
    </row>
    <row r="248" spans="1:12" s="84" customFormat="1" ht="16.5" customHeight="1">
      <c r="A248" s="165" t="s">
        <v>536</v>
      </c>
      <c r="B248" s="105" t="s">
        <v>537</v>
      </c>
      <c r="C248" s="105"/>
      <c r="D248" s="105"/>
      <c r="E248" s="105"/>
      <c r="F248" s="105"/>
      <c r="G248" s="105"/>
      <c r="H248" s="74" t="s">
        <v>398</v>
      </c>
      <c r="I248" s="259" t="s">
        <v>399</v>
      </c>
      <c r="J248" s="259"/>
      <c r="K248" s="200"/>
      <c r="L248" s="200"/>
    </row>
    <row r="249" spans="1:12" s="84" customFormat="1" ht="16.5" customHeight="1">
      <c r="A249" s="198"/>
      <c r="B249" s="257" t="s">
        <v>538</v>
      </c>
      <c r="C249" s="258"/>
      <c r="D249" s="258"/>
      <c r="E249" s="258"/>
      <c r="F249" s="258"/>
      <c r="G249" s="258"/>
      <c r="H249" s="213"/>
      <c r="I249" s="213"/>
      <c r="J249" s="200"/>
      <c r="K249" s="200"/>
      <c r="L249" s="200"/>
    </row>
    <row r="250" spans="1:12" s="84" customFormat="1" ht="16.5" customHeight="1">
      <c r="A250" s="198"/>
      <c r="B250" s="258" t="s">
        <v>539</v>
      </c>
      <c r="C250" s="258"/>
      <c r="D250" s="258"/>
      <c r="E250" s="258"/>
      <c r="F250" s="258"/>
      <c r="G250" s="258"/>
      <c r="H250" s="214">
        <v>21750000000</v>
      </c>
      <c r="I250" s="230">
        <f>H250</f>
        <v>21750000000</v>
      </c>
      <c r="J250" s="230"/>
      <c r="K250" s="200"/>
      <c r="L250" s="200"/>
    </row>
    <row r="251" spans="1:12" s="84" customFormat="1" ht="16.5" customHeight="1">
      <c r="A251" s="198"/>
      <c r="B251" s="258" t="s">
        <v>540</v>
      </c>
      <c r="C251" s="258"/>
      <c r="D251" s="258"/>
      <c r="E251" s="258"/>
      <c r="F251" s="258"/>
      <c r="G251" s="258"/>
      <c r="H251" s="214"/>
      <c r="I251" s="230">
        <v>4347100000</v>
      </c>
      <c r="J251" s="230"/>
      <c r="K251" s="200"/>
      <c r="L251" s="200"/>
    </row>
    <row r="252" spans="1:12" s="84" customFormat="1" ht="16.5" customHeight="1">
      <c r="A252" s="198"/>
      <c r="B252" s="258" t="s">
        <v>541</v>
      </c>
      <c r="C252" s="258"/>
      <c r="D252" s="258"/>
      <c r="E252" s="258"/>
      <c r="F252" s="258"/>
      <c r="G252" s="258"/>
      <c r="H252" s="214"/>
      <c r="I252" s="214"/>
      <c r="J252" s="200"/>
      <c r="K252" s="200"/>
      <c r="L252" s="200"/>
    </row>
    <row r="253" spans="1:12" s="84" customFormat="1" ht="16.5" customHeight="1">
      <c r="A253" s="198"/>
      <c r="B253" s="258" t="s">
        <v>542</v>
      </c>
      <c r="C253" s="258"/>
      <c r="D253" s="258"/>
      <c r="E253" s="258"/>
      <c r="F253" s="258"/>
      <c r="G253" s="258"/>
      <c r="H253" s="214">
        <f>H250+H251</f>
        <v>21750000000</v>
      </c>
      <c r="I253" s="230">
        <f>SUM(I250:J252)</f>
        <v>26097100000</v>
      </c>
      <c r="J253" s="230"/>
      <c r="K253" s="200"/>
      <c r="L253" s="200"/>
    </row>
    <row r="254" spans="1:12" s="84" customFormat="1" ht="16.5" customHeight="1">
      <c r="A254" s="198"/>
      <c r="B254" s="257" t="s">
        <v>543</v>
      </c>
      <c r="C254" s="258"/>
      <c r="D254" s="258"/>
      <c r="E254" s="258"/>
      <c r="F254" s="258"/>
      <c r="G254" s="258"/>
      <c r="H254" s="198"/>
      <c r="I254" s="213"/>
      <c r="J254" s="200"/>
      <c r="K254" s="200"/>
      <c r="L254" s="200"/>
    </row>
    <row r="255" spans="1:12" s="84" customFormat="1" ht="14.25" customHeight="1">
      <c r="A255" s="165" t="s">
        <v>544</v>
      </c>
      <c r="B255" s="258" t="s">
        <v>545</v>
      </c>
      <c r="C255" s="258"/>
      <c r="D255" s="258"/>
      <c r="E255" s="258"/>
      <c r="F255" s="258"/>
      <c r="G255" s="258"/>
      <c r="H255" s="198"/>
      <c r="I255" s="213"/>
      <c r="J255" s="200"/>
      <c r="K255" s="200"/>
      <c r="L255" s="200"/>
    </row>
    <row r="256" spans="1:12" s="84" customFormat="1" ht="16.5" customHeight="1">
      <c r="A256" s="198"/>
      <c r="B256" s="257" t="s">
        <v>546</v>
      </c>
      <c r="C256" s="258"/>
      <c r="D256" s="258"/>
      <c r="E256" s="258"/>
      <c r="F256" s="258"/>
      <c r="G256" s="258"/>
      <c r="H256" s="198"/>
      <c r="I256" s="213"/>
      <c r="J256" s="200"/>
      <c r="K256" s="200"/>
      <c r="L256" s="200"/>
    </row>
    <row r="257" spans="1:12" s="84" customFormat="1" ht="16.5" customHeight="1">
      <c r="A257" s="198"/>
      <c r="B257" s="258" t="s">
        <v>547</v>
      </c>
      <c r="C257" s="258"/>
      <c r="D257" s="258"/>
      <c r="E257" s="258"/>
      <c r="F257" s="258"/>
      <c r="G257" s="258"/>
      <c r="H257" s="198"/>
      <c r="I257" s="215"/>
      <c r="J257" s="216"/>
      <c r="K257" s="200"/>
      <c r="L257" s="200"/>
    </row>
    <row r="258" spans="1:12" s="84" customFormat="1" ht="16.5" customHeight="1">
      <c r="A258" s="198"/>
      <c r="B258" s="258" t="s">
        <v>548</v>
      </c>
      <c r="C258" s="258"/>
      <c r="D258" s="258"/>
      <c r="E258" s="258"/>
      <c r="F258" s="258"/>
      <c r="G258" s="258"/>
      <c r="H258" s="198"/>
      <c r="I258" s="213"/>
      <c r="J258" s="200"/>
      <c r="K258" s="200"/>
      <c r="L258" s="200"/>
    </row>
    <row r="259" spans="1:12" s="84" customFormat="1" ht="15" customHeight="1">
      <c r="A259" s="165" t="s">
        <v>549</v>
      </c>
      <c r="B259" s="258" t="s">
        <v>550</v>
      </c>
      <c r="C259" s="258"/>
      <c r="D259" s="258"/>
      <c r="E259" s="258"/>
      <c r="F259" s="258"/>
      <c r="G259" s="258"/>
      <c r="H259" s="74" t="s">
        <v>398</v>
      </c>
      <c r="I259" s="259" t="s">
        <v>399</v>
      </c>
      <c r="J259" s="259"/>
      <c r="K259" s="200"/>
      <c r="L259" s="200"/>
    </row>
    <row r="260" spans="1:12" s="84" customFormat="1" ht="16.5" customHeight="1">
      <c r="A260" s="198"/>
      <c r="B260" s="257" t="s">
        <v>551</v>
      </c>
      <c r="C260" s="258"/>
      <c r="D260" s="258"/>
      <c r="E260" s="258"/>
      <c r="F260" s="258"/>
      <c r="G260" s="258"/>
      <c r="H260" s="217">
        <v>2175000</v>
      </c>
      <c r="I260" s="260">
        <v>2609710</v>
      </c>
      <c r="J260" s="260"/>
      <c r="K260" s="200"/>
      <c r="L260" s="200"/>
    </row>
    <row r="261" spans="1:12" s="84" customFormat="1" ht="16.5" customHeight="1">
      <c r="A261" s="198"/>
      <c r="B261" s="257" t="s">
        <v>552</v>
      </c>
      <c r="C261" s="258"/>
      <c r="D261" s="258"/>
      <c r="E261" s="258"/>
      <c r="F261" s="258"/>
      <c r="G261" s="258"/>
      <c r="H261" s="217"/>
      <c r="I261" s="93"/>
      <c r="J261" s="200"/>
      <c r="K261" s="200"/>
      <c r="L261" s="200"/>
    </row>
    <row r="262" spans="1:12" s="84" customFormat="1" ht="16.5" customHeight="1">
      <c r="A262" s="198"/>
      <c r="B262" s="258" t="s">
        <v>553</v>
      </c>
      <c r="C262" s="258"/>
      <c r="D262" s="258"/>
      <c r="E262" s="258"/>
      <c r="F262" s="258"/>
      <c r="G262" s="258"/>
      <c r="H262" s="86">
        <v>2175000</v>
      </c>
      <c r="I262" s="260">
        <f>I260-I263</f>
        <v>2609710</v>
      </c>
      <c r="J262" s="260"/>
      <c r="K262" s="200"/>
      <c r="L262" s="200"/>
    </row>
    <row r="263" spans="1:12" s="84" customFormat="1" ht="14.25" customHeight="1">
      <c r="A263" s="198"/>
      <c r="B263" s="258" t="s">
        <v>554</v>
      </c>
      <c r="C263" s="258"/>
      <c r="D263" s="258"/>
      <c r="E263" s="258"/>
      <c r="F263" s="258"/>
      <c r="G263" s="258"/>
      <c r="H263" s="86"/>
      <c r="I263" s="93">
        <f>F246/10000</f>
        <v>0</v>
      </c>
      <c r="J263" s="200"/>
      <c r="K263" s="200"/>
      <c r="L263" s="200"/>
    </row>
    <row r="264" spans="1:12" s="84" customFormat="1" ht="14.25" customHeight="1">
      <c r="A264" s="198"/>
      <c r="B264" s="83"/>
      <c r="C264" s="83"/>
      <c r="D264" s="83"/>
      <c r="E264" s="83"/>
      <c r="F264" s="83"/>
      <c r="G264" s="83"/>
      <c r="H264" s="86"/>
      <c r="I264" s="93"/>
      <c r="J264" s="200"/>
      <c r="K264" s="200"/>
      <c r="L264" s="200"/>
    </row>
    <row r="265" spans="1:12" s="84" customFormat="1" ht="14.25" customHeight="1">
      <c r="A265" s="198"/>
      <c r="B265" s="83"/>
      <c r="C265" s="83"/>
      <c r="D265" s="83"/>
      <c r="E265" s="83"/>
      <c r="F265" s="83"/>
      <c r="G265" s="83"/>
      <c r="H265" s="86"/>
      <c r="I265" s="93"/>
      <c r="J265" s="200"/>
      <c r="K265" s="200"/>
      <c r="L265" s="200"/>
    </row>
    <row r="266" spans="1:12" s="84" customFormat="1" ht="16.5" customHeight="1">
      <c r="A266" s="198"/>
      <c r="B266" s="257" t="s">
        <v>555</v>
      </c>
      <c r="C266" s="258"/>
      <c r="D266" s="258"/>
      <c r="E266" s="258"/>
      <c r="F266" s="258"/>
      <c r="G266" s="258"/>
      <c r="H266" s="217">
        <f>SUM(H267:H268)</f>
        <v>62</v>
      </c>
      <c r="I266" s="230">
        <f>SUM(I267:I268)</f>
        <v>62</v>
      </c>
      <c r="J266" s="230"/>
      <c r="K266" s="200"/>
      <c r="L266" s="200"/>
    </row>
    <row r="267" spans="1:12" s="84" customFormat="1" ht="16.5" customHeight="1">
      <c r="A267" s="198"/>
      <c r="B267" s="258" t="s">
        <v>553</v>
      </c>
      <c r="C267" s="258"/>
      <c r="D267" s="258"/>
      <c r="E267" s="258"/>
      <c r="F267" s="258"/>
      <c r="G267" s="258"/>
      <c r="H267" s="217">
        <v>62</v>
      </c>
      <c r="I267" s="260">
        <v>62</v>
      </c>
      <c r="J267" s="260"/>
      <c r="K267" s="200"/>
      <c r="L267" s="200"/>
    </row>
    <row r="268" spans="1:12" s="84" customFormat="1" ht="16.5" customHeight="1">
      <c r="A268" s="198"/>
      <c r="B268" s="258" t="s">
        <v>556</v>
      </c>
      <c r="C268" s="258"/>
      <c r="D268" s="258"/>
      <c r="E268" s="258"/>
      <c r="F268" s="258"/>
      <c r="G268" s="258"/>
      <c r="H268" s="217"/>
      <c r="I268" s="93"/>
      <c r="J268" s="200"/>
      <c r="K268" s="200"/>
      <c r="L268" s="200"/>
    </row>
    <row r="269" spans="1:12" s="84" customFormat="1" ht="16.5" customHeight="1">
      <c r="A269" s="198"/>
      <c r="B269" s="257" t="s">
        <v>557</v>
      </c>
      <c r="C269" s="258"/>
      <c r="D269" s="258"/>
      <c r="E269" s="258"/>
      <c r="F269" s="258"/>
      <c r="G269" s="258"/>
      <c r="H269" s="217">
        <f>H260-H266</f>
        <v>2174938</v>
      </c>
      <c r="I269" s="230">
        <f>I260-I266</f>
        <v>2609648</v>
      </c>
      <c r="J269" s="230"/>
      <c r="K269" s="200"/>
      <c r="L269" s="200"/>
    </row>
    <row r="270" spans="1:12" s="84" customFormat="1" ht="16.5" customHeight="1">
      <c r="A270" s="198"/>
      <c r="B270" s="258" t="s">
        <v>553</v>
      </c>
      <c r="C270" s="258"/>
      <c r="D270" s="258"/>
      <c r="E270" s="258"/>
      <c r="F270" s="258"/>
      <c r="G270" s="258"/>
      <c r="H270" s="217">
        <f>H269</f>
        <v>2174938</v>
      </c>
      <c r="I270" s="230">
        <f>I269</f>
        <v>2609648</v>
      </c>
      <c r="J270" s="230"/>
      <c r="K270" s="200"/>
      <c r="L270" s="200"/>
    </row>
    <row r="271" spans="1:12" s="84" customFormat="1" ht="16.5" customHeight="1">
      <c r="A271" s="198"/>
      <c r="B271" s="258" t="s">
        <v>558</v>
      </c>
      <c r="C271" s="258"/>
      <c r="D271" s="258"/>
      <c r="E271" s="258"/>
      <c r="F271" s="258"/>
      <c r="G271" s="258"/>
      <c r="H271" s="217">
        <f>H263</f>
        <v>0</v>
      </c>
      <c r="I271" s="260">
        <f>I263</f>
        <v>0</v>
      </c>
      <c r="J271" s="260"/>
      <c r="K271" s="200"/>
      <c r="L271" s="200"/>
    </row>
    <row r="272" spans="1:12" s="84" customFormat="1" ht="16.5" customHeight="1">
      <c r="A272" s="198"/>
      <c r="B272" s="83"/>
      <c r="C272" s="83"/>
      <c r="D272" s="83"/>
      <c r="E272" s="83"/>
      <c r="F272" s="83"/>
      <c r="G272" s="83"/>
      <c r="H272" s="217"/>
      <c r="I272" s="92"/>
      <c r="J272" s="92"/>
      <c r="K272" s="200"/>
      <c r="L272" s="200"/>
    </row>
    <row r="273" spans="1:12" s="84" customFormat="1" ht="16.5" customHeight="1">
      <c r="A273" s="258" t="s">
        <v>559</v>
      </c>
      <c r="B273" s="258"/>
      <c r="C273" s="258"/>
      <c r="D273" s="258"/>
      <c r="E273" s="258"/>
      <c r="F273" s="258"/>
      <c r="G273" s="258"/>
      <c r="H273" s="258"/>
      <c r="I273" s="258"/>
      <c r="J273" s="258"/>
      <c r="K273" s="200"/>
      <c r="L273" s="200"/>
    </row>
    <row r="274" spans="1:12" s="84" customFormat="1" ht="16.5" customHeight="1">
      <c r="A274" s="164" t="s">
        <v>560</v>
      </c>
      <c r="B274" s="122" t="s">
        <v>561</v>
      </c>
      <c r="C274" s="122"/>
      <c r="D274" s="122"/>
      <c r="E274" s="122"/>
      <c r="F274" s="122"/>
      <c r="G274" s="122"/>
      <c r="H274" s="122"/>
      <c r="I274" s="122"/>
      <c r="J274" s="122"/>
      <c r="K274" s="200"/>
      <c r="L274" s="200"/>
    </row>
    <row r="275" spans="1:12" s="84" customFormat="1" ht="27.75" customHeight="1">
      <c r="A275" s="254" t="s">
        <v>562</v>
      </c>
      <c r="B275" s="254"/>
      <c r="C275" s="254"/>
      <c r="D275" s="254"/>
      <c r="E275" s="254"/>
      <c r="F275" s="254"/>
      <c r="G275" s="254"/>
      <c r="H275" s="254"/>
      <c r="I275" s="254"/>
      <c r="J275" s="254"/>
      <c r="K275" s="200"/>
      <c r="L275" s="200"/>
    </row>
    <row r="276" spans="1:12" s="84" customFormat="1" ht="27.75" customHeight="1">
      <c r="A276" s="254" t="s">
        <v>563</v>
      </c>
      <c r="B276" s="254"/>
      <c r="C276" s="254"/>
      <c r="D276" s="254"/>
      <c r="E276" s="254"/>
      <c r="F276" s="254"/>
      <c r="G276" s="254"/>
      <c r="H276" s="254"/>
      <c r="I276" s="254"/>
      <c r="J276" s="254"/>
      <c r="K276" s="200"/>
      <c r="L276" s="200"/>
    </row>
    <row r="277" spans="1:12" s="84" customFormat="1" ht="18" customHeight="1">
      <c r="A277" s="218"/>
      <c r="B277" s="218"/>
      <c r="C277" s="218"/>
      <c r="D277" s="218"/>
      <c r="E277" s="218"/>
      <c r="F277" s="218"/>
      <c r="G277" s="218"/>
      <c r="H277" s="218"/>
      <c r="I277" s="218"/>
      <c r="J277" s="218"/>
      <c r="K277" s="200"/>
      <c r="L277" s="200"/>
    </row>
    <row r="278" spans="1:11" s="87" customFormat="1" ht="16.5" customHeight="1">
      <c r="A278" s="219">
        <v>17</v>
      </c>
      <c r="B278" s="159" t="s">
        <v>564</v>
      </c>
      <c r="C278" s="159"/>
      <c r="D278" s="159"/>
      <c r="E278" s="159"/>
      <c r="F278" s="219"/>
      <c r="G278" s="219"/>
      <c r="H278" s="74" t="s">
        <v>398</v>
      </c>
      <c r="I278" s="259" t="s">
        <v>399</v>
      </c>
      <c r="J278" s="259"/>
      <c r="K278" s="97"/>
    </row>
    <row r="279" spans="1:11" s="84" customFormat="1" ht="16.5" customHeight="1">
      <c r="A279" s="218"/>
      <c r="B279" s="172" t="s">
        <v>565</v>
      </c>
      <c r="C279" s="172"/>
      <c r="D279" s="172"/>
      <c r="E279" s="172"/>
      <c r="F279" s="218"/>
      <c r="G279" s="218"/>
      <c r="H279" s="221"/>
      <c r="I279" s="222"/>
      <c r="J279" s="200"/>
      <c r="K279" s="200"/>
    </row>
    <row r="280" spans="1:11" s="84" customFormat="1" ht="16.5" customHeight="1">
      <c r="A280" s="218"/>
      <c r="B280" s="172" t="s">
        <v>566</v>
      </c>
      <c r="C280" s="172"/>
      <c r="D280" s="172"/>
      <c r="E280" s="172"/>
      <c r="F280" s="218"/>
      <c r="G280" s="218"/>
      <c r="H280" s="221"/>
      <c r="I280" s="222"/>
      <c r="J280" s="200"/>
      <c r="K280" s="200"/>
    </row>
    <row r="281" spans="1:11" s="84" customFormat="1" ht="16.5" customHeight="1">
      <c r="A281" s="218"/>
      <c r="B281" s="172" t="s">
        <v>567</v>
      </c>
      <c r="C281" s="172"/>
      <c r="D281" s="172"/>
      <c r="E281" s="172"/>
      <c r="F281" s="218"/>
      <c r="G281" s="218"/>
      <c r="H281" s="221"/>
      <c r="I281" s="222"/>
      <c r="J281" s="200"/>
      <c r="K281" s="200"/>
    </row>
    <row r="282" spans="1:11" s="84" customFormat="1" ht="16.5" customHeight="1">
      <c r="A282" s="218"/>
      <c r="B282" s="220"/>
      <c r="C282" s="220"/>
      <c r="D282" s="220"/>
      <c r="E282" s="220"/>
      <c r="F282" s="218"/>
      <c r="G282" s="218"/>
      <c r="H282" s="221"/>
      <c r="I282" s="222"/>
      <c r="J282" s="200"/>
      <c r="K282" s="200"/>
    </row>
    <row r="283" spans="1:12" s="87" customFormat="1" ht="16.5" customHeight="1">
      <c r="A283" s="173" t="s">
        <v>568</v>
      </c>
      <c r="B283" s="173"/>
      <c r="C283" s="173"/>
      <c r="D283" s="173"/>
      <c r="E283" s="173"/>
      <c r="F283" s="173"/>
      <c r="G283" s="173"/>
      <c r="H283" s="173"/>
      <c r="I283" s="173"/>
      <c r="J283" s="173"/>
      <c r="K283" s="97"/>
      <c r="L283" s="97"/>
    </row>
    <row r="284" spans="1:11" s="84" customFormat="1" ht="16.5" customHeight="1">
      <c r="A284" s="223"/>
      <c r="B284" s="171"/>
      <c r="C284" s="171"/>
      <c r="D284" s="171"/>
      <c r="E284" s="171"/>
      <c r="F284" s="171"/>
      <c r="G284" s="171"/>
      <c r="H284" s="74" t="s">
        <v>569</v>
      </c>
      <c r="I284" s="259" t="s">
        <v>525</v>
      </c>
      <c r="J284" s="259"/>
      <c r="K284" s="200"/>
    </row>
    <row r="285" spans="1:13" s="84" customFormat="1" ht="16.5" customHeight="1">
      <c r="A285" s="76">
        <v>18</v>
      </c>
      <c r="B285" s="227" t="s">
        <v>570</v>
      </c>
      <c r="C285" s="227"/>
      <c r="D285" s="227"/>
      <c r="E285" s="227"/>
      <c r="F285" s="227"/>
      <c r="G285" s="227"/>
      <c r="H285" s="225">
        <f>SUM(H286:H287)</f>
        <v>72325786197</v>
      </c>
      <c r="I285" s="229">
        <f>I286</f>
        <v>75393431272</v>
      </c>
      <c r="J285" s="229"/>
      <c r="K285" s="200"/>
      <c r="L285" s="200"/>
      <c r="M285" s="200"/>
    </row>
    <row r="286" spans="1:13" s="84" customFormat="1" ht="16.5" customHeight="1">
      <c r="A286" s="198"/>
      <c r="B286" s="257" t="s">
        <v>571</v>
      </c>
      <c r="C286" s="258"/>
      <c r="D286" s="258"/>
      <c r="E286" s="258"/>
      <c r="F286" s="258"/>
      <c r="G286" s="212"/>
      <c r="H286" s="231">
        <f>'[1]kqkd'!G8</f>
        <v>72325786197</v>
      </c>
      <c r="I286" s="207">
        <f>'[1]kqkd'!F8</f>
        <v>75393431272</v>
      </c>
      <c r="J286" s="207"/>
      <c r="K286" s="200"/>
      <c r="L286" s="200"/>
      <c r="M286" s="200"/>
    </row>
    <row r="287" spans="1:13" s="84" customFormat="1" ht="16.5" customHeight="1">
      <c r="A287" s="198"/>
      <c r="B287" s="257" t="s">
        <v>572</v>
      </c>
      <c r="C287" s="258"/>
      <c r="D287" s="258"/>
      <c r="E287" s="258"/>
      <c r="F287" s="258"/>
      <c r="G287" s="212"/>
      <c r="H287" s="232"/>
      <c r="I287" s="231"/>
      <c r="K287" s="200"/>
      <c r="L287" s="200"/>
      <c r="M287" s="200"/>
    </row>
    <row r="288" spans="1:13" s="87" customFormat="1" ht="16.5" customHeight="1">
      <c r="A288" s="76">
        <v>19</v>
      </c>
      <c r="B288" s="227" t="s">
        <v>573</v>
      </c>
      <c r="C288" s="227"/>
      <c r="D288" s="227"/>
      <c r="E288" s="227"/>
      <c r="F288" s="227"/>
      <c r="G288" s="224"/>
      <c r="H288" s="225">
        <f>SUM(H289:H291)</f>
        <v>0</v>
      </c>
      <c r="I288" s="229">
        <f>SUM(I289:I291)</f>
        <v>224052227</v>
      </c>
      <c r="J288" s="229"/>
      <c r="K288" s="97"/>
      <c r="L288" s="97"/>
      <c r="M288" s="97"/>
    </row>
    <row r="289" spans="1:13" s="84" customFormat="1" ht="16.5" customHeight="1">
      <c r="A289" s="198"/>
      <c r="B289" s="257" t="s">
        <v>574</v>
      </c>
      <c r="C289" s="258"/>
      <c r="D289" s="258"/>
      <c r="E289" s="258"/>
      <c r="F289" s="258"/>
      <c r="G289" s="212"/>
      <c r="H289" s="231"/>
      <c r="I289" s="207"/>
      <c r="J289" s="207"/>
      <c r="K289" s="200"/>
      <c r="L289" s="200"/>
      <c r="M289" s="200"/>
    </row>
    <row r="290" spans="1:13" s="84" customFormat="1" ht="16.5" customHeight="1">
      <c r="A290" s="198"/>
      <c r="B290" s="257" t="s">
        <v>575</v>
      </c>
      <c r="C290" s="258"/>
      <c r="D290" s="258"/>
      <c r="E290" s="258"/>
      <c r="F290" s="258"/>
      <c r="G290" s="212"/>
      <c r="H290" s="231"/>
      <c r="I290" s="231"/>
      <c r="K290" s="200"/>
      <c r="L290" s="200"/>
      <c r="M290" s="200"/>
    </row>
    <row r="291" spans="1:13" s="84" customFormat="1" ht="16.5" customHeight="1">
      <c r="A291" s="198"/>
      <c r="B291" s="257" t="s">
        <v>576</v>
      </c>
      <c r="C291" s="258"/>
      <c r="D291" s="258"/>
      <c r="E291" s="258"/>
      <c r="F291" s="258"/>
      <c r="G291" s="212"/>
      <c r="H291" s="231"/>
      <c r="I291" s="207">
        <f>'[1]kqkd'!F9</f>
        <v>224052227</v>
      </c>
      <c r="J291" s="207"/>
      <c r="K291" s="200"/>
      <c r="L291" s="200"/>
      <c r="M291" s="200"/>
    </row>
    <row r="292" spans="1:13" s="87" customFormat="1" ht="16.5" customHeight="1">
      <c r="A292" s="74">
        <v>20</v>
      </c>
      <c r="B292" s="227" t="s">
        <v>577</v>
      </c>
      <c r="C292" s="227"/>
      <c r="D292" s="227"/>
      <c r="E292" s="227"/>
      <c r="F292" s="227"/>
      <c r="G292" s="227"/>
      <c r="H292" s="167">
        <f>H293+H294</f>
        <v>72325786197</v>
      </c>
      <c r="I292" s="259">
        <f>I293+I294</f>
        <v>75169379045</v>
      </c>
      <c r="J292" s="259"/>
      <c r="K292" s="97"/>
      <c r="L292" s="97"/>
      <c r="M292" s="97"/>
    </row>
    <row r="293" spans="1:13" s="84" customFormat="1" ht="16.5" customHeight="1">
      <c r="A293" s="198"/>
      <c r="B293" s="257" t="s">
        <v>578</v>
      </c>
      <c r="C293" s="258"/>
      <c r="D293" s="258"/>
      <c r="E293" s="258"/>
      <c r="F293" s="258"/>
      <c r="G293" s="198"/>
      <c r="H293" s="214"/>
      <c r="I293" s="213"/>
      <c r="K293" s="200"/>
      <c r="L293" s="200"/>
      <c r="M293" s="200"/>
    </row>
    <row r="294" spans="1:13" s="84" customFormat="1" ht="16.5" customHeight="1">
      <c r="A294" s="198"/>
      <c r="B294" s="257" t="s">
        <v>579</v>
      </c>
      <c r="C294" s="258"/>
      <c r="D294" s="258"/>
      <c r="E294" s="258"/>
      <c r="F294" s="258"/>
      <c r="G294" s="198"/>
      <c r="H294" s="214">
        <f>H285-H288</f>
        <v>72325786197</v>
      </c>
      <c r="I294" s="230">
        <f>I285-I288</f>
        <v>75169379045</v>
      </c>
      <c r="J294" s="230"/>
      <c r="K294" s="200"/>
      <c r="L294" s="200"/>
      <c r="M294" s="200"/>
    </row>
    <row r="295" spans="1:13" s="84" customFormat="1" ht="16.5" customHeight="1">
      <c r="A295" s="76">
        <v>21</v>
      </c>
      <c r="B295" s="227" t="s">
        <v>580</v>
      </c>
      <c r="C295" s="227"/>
      <c r="D295" s="227"/>
      <c r="E295" s="227"/>
      <c r="F295" s="227"/>
      <c r="G295" s="198"/>
      <c r="H295" s="225">
        <f>SUM(H296:H298)</f>
        <v>58518234818</v>
      </c>
      <c r="I295" s="229">
        <f>SUM(I296:I298)</f>
        <v>64131477446</v>
      </c>
      <c r="J295" s="229"/>
      <c r="K295" s="200"/>
      <c r="L295" s="200"/>
      <c r="M295" s="200"/>
    </row>
    <row r="296" spans="1:13" s="84" customFormat="1" ht="16.5" customHeight="1">
      <c r="A296" s="198"/>
      <c r="B296" s="257" t="s">
        <v>581</v>
      </c>
      <c r="C296" s="258"/>
      <c r="D296" s="258"/>
      <c r="E296" s="258"/>
      <c r="F296" s="258"/>
      <c r="G296" s="198"/>
      <c r="H296" s="214">
        <f>'[1]kqkd'!G14</f>
        <v>58518234818</v>
      </c>
      <c r="I296" s="230">
        <f>'[1]kqkd'!F14</f>
        <v>64131477446</v>
      </c>
      <c r="J296" s="230"/>
      <c r="K296" s="200"/>
      <c r="L296" s="200"/>
      <c r="M296" s="200"/>
    </row>
    <row r="297" spans="1:13" s="84" customFormat="1" ht="16.5" customHeight="1">
      <c r="A297" s="198"/>
      <c r="B297" s="257" t="s">
        <v>582</v>
      </c>
      <c r="C297" s="258"/>
      <c r="D297" s="258"/>
      <c r="E297" s="258"/>
      <c r="F297" s="258"/>
      <c r="G297" s="198"/>
      <c r="H297" s="213"/>
      <c r="I297" s="214"/>
      <c r="K297" s="200"/>
      <c r="L297" s="200"/>
      <c r="M297" s="200"/>
    </row>
    <row r="298" spans="1:13" s="84" customFormat="1" ht="16.5" customHeight="1">
      <c r="A298" s="198"/>
      <c r="B298" s="257" t="s">
        <v>583</v>
      </c>
      <c r="C298" s="258"/>
      <c r="D298" s="258"/>
      <c r="E298" s="258"/>
      <c r="F298" s="258"/>
      <c r="G298" s="198"/>
      <c r="H298" s="98"/>
      <c r="I298" s="98"/>
      <c r="K298" s="200"/>
      <c r="L298" s="200"/>
      <c r="M298" s="200"/>
    </row>
    <row r="299" spans="1:13" s="87" customFormat="1" ht="16.5" customHeight="1">
      <c r="A299" s="76">
        <v>22</v>
      </c>
      <c r="B299" s="227" t="s">
        <v>584</v>
      </c>
      <c r="C299" s="227"/>
      <c r="D299" s="227"/>
      <c r="E299" s="227"/>
      <c r="F299" s="227"/>
      <c r="G299" s="76"/>
      <c r="H299" s="167">
        <f>'[1]kqkd'!G16</f>
        <v>240825485</v>
      </c>
      <c r="I299" s="259">
        <f>'[1]kqkd'!F16</f>
        <v>51175890</v>
      </c>
      <c r="J299" s="259"/>
      <c r="K299" s="97"/>
      <c r="L299" s="97"/>
      <c r="M299" s="97"/>
    </row>
    <row r="300" spans="1:13" s="84" customFormat="1" ht="15.75" customHeight="1" hidden="1">
      <c r="A300" s="198"/>
      <c r="B300" s="257" t="s">
        <v>585</v>
      </c>
      <c r="C300" s="258"/>
      <c r="D300" s="258"/>
      <c r="E300" s="258"/>
      <c r="F300" s="258"/>
      <c r="G300" s="233"/>
      <c r="H300" s="98">
        <v>863445363</v>
      </c>
      <c r="I300" s="98" t="e">
        <f>'[2]KQKDCT-CQQuy3-9thang (2)'!$H$108+#REF!</f>
        <v>#REF!</v>
      </c>
      <c r="K300" s="200"/>
      <c r="L300" s="200"/>
      <c r="M300" s="200"/>
    </row>
    <row r="301" spans="1:13" s="84" customFormat="1" ht="17.25" customHeight="1" hidden="1">
      <c r="A301" s="198"/>
      <c r="B301" s="257" t="s">
        <v>586</v>
      </c>
      <c r="C301" s="258"/>
      <c r="D301" s="258"/>
      <c r="E301" s="258"/>
      <c r="F301" s="258"/>
      <c r="G301" s="233"/>
      <c r="H301" s="234">
        <v>3804642</v>
      </c>
      <c r="I301" s="234" t="e">
        <f>1251413804-I300</f>
        <v>#REF!</v>
      </c>
      <c r="K301" s="200"/>
      <c r="L301" s="200"/>
      <c r="M301" s="200"/>
    </row>
    <row r="302" spans="1:13" s="87" customFormat="1" ht="16.5" customHeight="1">
      <c r="A302" s="76">
        <v>23</v>
      </c>
      <c r="B302" s="227" t="s">
        <v>587</v>
      </c>
      <c r="C302" s="227"/>
      <c r="D302" s="227"/>
      <c r="E302" s="227"/>
      <c r="F302" s="227"/>
      <c r="G302" s="76"/>
      <c r="H302" s="235">
        <f>H303+H304</f>
        <v>1394080052</v>
      </c>
      <c r="I302" s="206">
        <f>I303+I304</f>
        <v>1587255830</v>
      </c>
      <c r="J302" s="206"/>
      <c r="K302" s="97"/>
      <c r="L302" s="97"/>
      <c r="M302" s="97"/>
    </row>
    <row r="303" spans="1:13" s="84" customFormat="1" ht="16.5" customHeight="1">
      <c r="A303" s="198"/>
      <c r="B303" s="257" t="s">
        <v>588</v>
      </c>
      <c r="C303" s="258"/>
      <c r="D303" s="258"/>
      <c r="E303" s="258"/>
      <c r="F303" s="258"/>
      <c r="G303" s="233"/>
      <c r="H303" s="214">
        <f>'[1]kqkd'!G18</f>
        <v>1392670307</v>
      </c>
      <c r="I303" s="260">
        <f>'[1]kqkd'!F18</f>
        <v>1569690687</v>
      </c>
      <c r="J303" s="260"/>
      <c r="K303" s="200"/>
      <c r="L303" s="200"/>
      <c r="M303" s="200"/>
    </row>
    <row r="304" spans="1:13" s="84" customFormat="1" ht="16.5" customHeight="1">
      <c r="A304" s="198"/>
      <c r="B304" s="257" t="s">
        <v>589</v>
      </c>
      <c r="C304" s="258"/>
      <c r="D304" s="258"/>
      <c r="E304" s="258"/>
      <c r="F304" s="258"/>
      <c r="G304" s="233"/>
      <c r="H304" s="214">
        <f>1394080052-H303</f>
        <v>1409745</v>
      </c>
      <c r="I304" s="230">
        <v>17565143</v>
      </c>
      <c r="J304" s="230"/>
      <c r="K304" s="200">
        <f>1587255830-I303</f>
        <v>17565143</v>
      </c>
      <c r="L304" s="200"/>
      <c r="M304" s="200"/>
    </row>
    <row r="305" spans="1:13" s="87" customFormat="1" ht="16.5" customHeight="1">
      <c r="A305" s="76">
        <v>23</v>
      </c>
      <c r="B305" s="227" t="s">
        <v>590</v>
      </c>
      <c r="C305" s="227"/>
      <c r="D305" s="227"/>
      <c r="E305" s="227"/>
      <c r="F305" s="227"/>
      <c r="G305" s="76"/>
      <c r="H305" s="235">
        <f>H306</f>
        <v>20700000</v>
      </c>
      <c r="I305" s="206">
        <f>I306</f>
        <v>40227403</v>
      </c>
      <c r="J305" s="206"/>
      <c r="K305" s="97"/>
      <c r="L305" s="97"/>
      <c r="M305" s="97"/>
    </row>
    <row r="306" spans="1:13" s="84" customFormat="1" ht="16.5" customHeight="1">
      <c r="A306" s="198"/>
      <c r="B306" s="257" t="s">
        <v>589</v>
      </c>
      <c r="C306" s="258"/>
      <c r="D306" s="258"/>
      <c r="E306" s="258"/>
      <c r="F306" s="258"/>
      <c r="G306" s="233"/>
      <c r="H306" s="214">
        <f>'[1]kqkd'!G22</f>
        <v>20700000</v>
      </c>
      <c r="I306" s="230">
        <f>'[1]kqkd'!F22</f>
        <v>40227403</v>
      </c>
      <c r="J306" s="230"/>
      <c r="K306" s="200"/>
      <c r="L306" s="200"/>
      <c r="M306" s="200"/>
    </row>
    <row r="307" spans="1:13" s="87" customFormat="1" ht="16.5" customHeight="1">
      <c r="A307" s="76">
        <v>23</v>
      </c>
      <c r="B307" s="227" t="s">
        <v>591</v>
      </c>
      <c r="C307" s="227"/>
      <c r="D307" s="227"/>
      <c r="E307" s="227"/>
      <c r="F307" s="227"/>
      <c r="G307" s="76"/>
      <c r="H307" s="235">
        <f>H308</f>
        <v>117061105</v>
      </c>
      <c r="I307" s="206">
        <f>I308</f>
        <v>610442297</v>
      </c>
      <c r="J307" s="206"/>
      <c r="K307" s="97"/>
      <c r="L307" s="97"/>
      <c r="M307" s="97"/>
    </row>
    <row r="308" spans="1:13" s="84" customFormat="1" ht="16.5" customHeight="1">
      <c r="A308" s="198"/>
      <c r="B308" s="257" t="s">
        <v>589</v>
      </c>
      <c r="C308" s="258"/>
      <c r="D308" s="258"/>
      <c r="E308" s="258"/>
      <c r="F308" s="258"/>
      <c r="G308" s="233"/>
      <c r="H308" s="214">
        <f>'[1]kqkd'!G23</f>
        <v>117061105</v>
      </c>
      <c r="I308" s="230">
        <f>'[1]kqkd'!F23</f>
        <v>610442297</v>
      </c>
      <c r="J308" s="230"/>
      <c r="K308" s="200"/>
      <c r="L308" s="200"/>
      <c r="M308" s="200"/>
    </row>
    <row r="309" spans="1:13" s="87" customFormat="1" ht="16.5" customHeight="1">
      <c r="A309" s="76">
        <v>24</v>
      </c>
      <c r="B309" s="73" t="s">
        <v>592</v>
      </c>
      <c r="C309" s="73"/>
      <c r="D309" s="73"/>
      <c r="E309" s="73"/>
      <c r="F309" s="73"/>
      <c r="G309" s="236"/>
      <c r="H309" s="225">
        <f>H310</f>
        <v>1198456647</v>
      </c>
      <c r="I309" s="229">
        <f>I310</f>
        <v>1021151574</v>
      </c>
      <c r="J309" s="229"/>
      <c r="K309" s="97"/>
      <c r="L309" s="97"/>
      <c r="M309" s="97"/>
    </row>
    <row r="310" spans="1:13" s="84" customFormat="1" ht="16.5" customHeight="1">
      <c r="A310" s="198"/>
      <c r="B310" s="82" t="s">
        <v>593</v>
      </c>
      <c r="C310" s="83"/>
      <c r="D310" s="83"/>
      <c r="E310" s="83"/>
      <c r="F310" s="83"/>
      <c r="G310" s="233"/>
      <c r="H310" s="237">
        <f>'[1]kqkd'!G26</f>
        <v>1198456647</v>
      </c>
      <c r="I310" s="230">
        <f>'[1]kqkd'!F26</f>
        <v>1021151574</v>
      </c>
      <c r="J310" s="230"/>
      <c r="K310" s="200"/>
      <c r="L310" s="200"/>
      <c r="M310" s="200"/>
    </row>
    <row r="311" spans="2:13" s="238" customFormat="1" ht="30" customHeight="1">
      <c r="B311" s="205" t="s">
        <v>594</v>
      </c>
      <c r="C311" s="205"/>
      <c r="D311" s="205"/>
      <c r="E311" s="205"/>
      <c r="F311" s="205"/>
      <c r="G311" s="205"/>
      <c r="I311" s="239" t="s">
        <v>340</v>
      </c>
      <c r="K311" s="240"/>
      <c r="L311" s="240"/>
      <c r="M311" s="240"/>
    </row>
    <row r="312" spans="1:13" s="84" customFormat="1" ht="16.5" customHeight="1">
      <c r="A312" s="198"/>
      <c r="B312" s="82" t="s">
        <v>595</v>
      </c>
      <c r="C312" s="83"/>
      <c r="D312" s="83"/>
      <c r="E312" s="83"/>
      <c r="F312" s="83"/>
      <c r="G312" s="233"/>
      <c r="H312" s="241"/>
      <c r="I312" s="237"/>
      <c r="K312" s="200"/>
      <c r="L312" s="200"/>
      <c r="M312" s="200"/>
    </row>
    <row r="313" spans="1:13" s="84" customFormat="1" ht="16.5" customHeight="1" outlineLevel="1">
      <c r="A313" s="76">
        <v>25</v>
      </c>
      <c r="B313" s="227" t="s">
        <v>596</v>
      </c>
      <c r="C313" s="227"/>
      <c r="D313" s="227"/>
      <c r="E313" s="227"/>
      <c r="F313" s="227"/>
      <c r="G313" s="198"/>
      <c r="H313" s="223"/>
      <c r="I313" s="226"/>
      <c r="J313" s="147"/>
      <c r="K313" s="146"/>
      <c r="L313" s="147"/>
      <c r="M313" s="146"/>
    </row>
    <row r="314" spans="1:13" s="84" customFormat="1" ht="16.5" customHeight="1" hidden="1" outlineLevel="1">
      <c r="A314" s="76">
        <v>26</v>
      </c>
      <c r="B314" s="227" t="s">
        <v>597</v>
      </c>
      <c r="C314" s="227"/>
      <c r="D314" s="227"/>
      <c r="E314" s="227"/>
      <c r="F314" s="227"/>
      <c r="G314" s="198"/>
      <c r="H314" s="242" t="s">
        <v>569</v>
      </c>
      <c r="I314" s="228" t="s">
        <v>525</v>
      </c>
      <c r="J314" s="228"/>
      <c r="K314" s="146"/>
      <c r="L314" s="147"/>
      <c r="M314" s="146"/>
    </row>
    <row r="315" spans="1:13" s="84" customFormat="1" ht="16.5" customHeight="1" hidden="1" outlineLevel="1">
      <c r="A315" s="165"/>
      <c r="B315" s="257" t="s">
        <v>598</v>
      </c>
      <c r="C315" s="258"/>
      <c r="D315" s="258"/>
      <c r="E315" s="258"/>
      <c r="F315" s="258"/>
      <c r="G315" s="165"/>
      <c r="H315" s="71">
        <f>1488962429+934738763+915004050+1008278911+334751369</f>
        <v>4681735522</v>
      </c>
      <c r="I315" s="260">
        <f>1617930524+871773189+1578449910+1216985188+362815558</f>
        <v>5647954369</v>
      </c>
      <c r="J315" s="260"/>
      <c r="K315" s="146"/>
      <c r="L315" s="147"/>
      <c r="M315" s="146"/>
    </row>
    <row r="316" spans="1:13" s="84" customFormat="1" ht="16.5" customHeight="1" hidden="1" outlineLevel="1">
      <c r="A316" s="165"/>
      <c r="B316" s="257" t="s">
        <v>599</v>
      </c>
      <c r="C316" s="258"/>
      <c r="D316" s="258"/>
      <c r="E316" s="258"/>
      <c r="F316" s="258"/>
      <c r="G316" s="165"/>
      <c r="H316" s="71">
        <f>10972893738+25998528037+28465143183</f>
        <v>65436564958</v>
      </c>
      <c r="I316" s="260">
        <f>25840477244+18676328494+7857134662</f>
        <v>52373940400</v>
      </c>
      <c r="J316" s="260"/>
      <c r="K316" s="146"/>
      <c r="L316" s="147"/>
      <c r="M316" s="146"/>
    </row>
    <row r="317" spans="1:13" s="84" customFormat="1" ht="16.5" customHeight="1" hidden="1" outlineLevel="1">
      <c r="A317" s="165"/>
      <c r="B317" s="257" t="s">
        <v>600</v>
      </c>
      <c r="C317" s="258"/>
      <c r="D317" s="258"/>
      <c r="E317" s="258"/>
      <c r="F317" s="258"/>
      <c r="G317" s="165"/>
      <c r="H317" s="71">
        <f>942089727+457784784+312228061</f>
        <v>1712102572</v>
      </c>
      <c r="I317" s="260">
        <f>319298790+942089727+559501492</f>
        <v>1820890009</v>
      </c>
      <c r="J317" s="260"/>
      <c r="K317" s="146"/>
      <c r="L317" s="147"/>
      <c r="M317" s="146"/>
    </row>
    <row r="318" spans="1:13" s="84" customFormat="1" ht="16.5" customHeight="1" hidden="1" outlineLevel="1">
      <c r="A318" s="165"/>
      <c r="B318" s="257" t="s">
        <v>601</v>
      </c>
      <c r="C318" s="258"/>
      <c r="D318" s="258"/>
      <c r="E318" s="258"/>
      <c r="F318" s="258"/>
      <c r="G318" s="165"/>
      <c r="H318" s="71">
        <f>3773252164+384877925+1081022730+29531799256</f>
        <v>34770952075</v>
      </c>
      <c r="I318" s="260">
        <f>18777750117+378112524+1366350198+848544193</f>
        <v>21370757032</v>
      </c>
      <c r="J318" s="260"/>
      <c r="K318" s="146"/>
      <c r="L318" s="147"/>
      <c r="M318" s="146"/>
    </row>
    <row r="319" spans="1:13" s="84" customFormat="1" ht="16.5" customHeight="1" hidden="1" outlineLevel="1">
      <c r="A319" s="165"/>
      <c r="B319" s="257" t="s">
        <v>602</v>
      </c>
      <c r="C319" s="258"/>
      <c r="D319" s="258"/>
      <c r="E319" s="258"/>
      <c r="F319" s="258"/>
      <c r="G319" s="165"/>
      <c r="H319" s="71">
        <f>7411247150+3385060159+5941870006</f>
        <v>16738177315</v>
      </c>
      <c r="I319" s="260">
        <f>4596852502+2736544489+10500000+4848380508</f>
        <v>12192277499</v>
      </c>
      <c r="J319" s="260"/>
      <c r="K319" s="132"/>
      <c r="L319" s="147"/>
      <c r="M319" s="132"/>
    </row>
    <row r="320" spans="1:13" s="87" customFormat="1" ht="16.5" customHeight="1" hidden="1" outlineLevel="1">
      <c r="A320" s="74">
        <v>33</v>
      </c>
      <c r="B320" s="256" t="s">
        <v>603</v>
      </c>
      <c r="C320" s="256"/>
      <c r="D320" s="256"/>
      <c r="E320" s="256"/>
      <c r="F320" s="256"/>
      <c r="G320" s="74"/>
      <c r="H320" s="223" t="s">
        <v>604</v>
      </c>
      <c r="I320" s="226" t="s">
        <v>569</v>
      </c>
      <c r="K320" s="97"/>
      <c r="L320" s="97"/>
      <c r="M320" s="97"/>
    </row>
    <row r="321" spans="1:13" s="84" customFormat="1" ht="16.5" customHeight="1" hidden="1" outlineLevel="1">
      <c r="A321" s="165"/>
      <c r="B321" s="257" t="s">
        <v>605</v>
      </c>
      <c r="C321" s="258"/>
      <c r="D321" s="258"/>
      <c r="E321" s="258"/>
      <c r="F321" s="258"/>
      <c r="G321" s="165"/>
      <c r="H321" s="71">
        <v>149969363</v>
      </c>
      <c r="I321" s="98">
        <v>412310096</v>
      </c>
      <c r="K321" s="200"/>
      <c r="L321" s="200"/>
      <c r="M321" s="200"/>
    </row>
    <row r="322" spans="1:13" s="84" customFormat="1" ht="16.5" customHeight="1" hidden="1" outlineLevel="1">
      <c r="A322" s="165"/>
      <c r="B322" s="257" t="s">
        <v>606</v>
      </c>
      <c r="C322" s="258"/>
      <c r="D322" s="258"/>
      <c r="E322" s="258"/>
      <c r="F322" s="258"/>
      <c r="G322" s="165"/>
      <c r="H322" s="71">
        <v>1055400</v>
      </c>
      <c r="I322" s="98"/>
      <c r="K322" s="200"/>
      <c r="L322" s="200"/>
      <c r="M322" s="200"/>
    </row>
    <row r="323" spans="1:13" s="87" customFormat="1" ht="16.5" customHeight="1" hidden="1" outlineLevel="1">
      <c r="A323" s="74"/>
      <c r="B323" s="243"/>
      <c r="C323" s="73"/>
      <c r="D323" s="73"/>
      <c r="E323" s="73"/>
      <c r="F323" s="74" t="s">
        <v>402</v>
      </c>
      <c r="G323" s="74"/>
      <c r="H323" s="89">
        <f>SUM(H315:H319)</f>
        <v>123339532442</v>
      </c>
      <c r="I323" s="259">
        <f>SUM(I315:I319)</f>
        <v>93405819309</v>
      </c>
      <c r="J323" s="259"/>
      <c r="K323" s="97"/>
      <c r="L323" s="97"/>
      <c r="M323" s="97"/>
    </row>
    <row r="324" spans="1:11" s="84" customFormat="1" ht="16.5" customHeight="1" collapsed="1">
      <c r="A324" s="244" t="s">
        <v>607</v>
      </c>
      <c r="B324" s="245"/>
      <c r="C324" s="245"/>
      <c r="D324" s="245"/>
      <c r="E324" s="245"/>
      <c r="F324" s="245"/>
      <c r="G324" s="245"/>
      <c r="H324" s="245"/>
      <c r="I324" s="199"/>
      <c r="J324" s="200"/>
      <c r="K324" s="200"/>
    </row>
    <row r="325" spans="1:12" s="84" customFormat="1" ht="16.5" customHeight="1" hidden="1">
      <c r="A325" s="254"/>
      <c r="B325" s="254"/>
      <c r="C325" s="254"/>
      <c r="D325" s="254"/>
      <c r="E325" s="254"/>
      <c r="F325" s="254"/>
      <c r="G325" s="254"/>
      <c r="H325" s="254"/>
      <c r="I325" s="254"/>
      <c r="J325" s="254"/>
      <c r="K325" s="200"/>
      <c r="L325" s="200"/>
    </row>
    <row r="326" spans="1:12" s="84" customFormat="1" ht="16.5" customHeight="1">
      <c r="A326" s="218"/>
      <c r="B326" s="218"/>
      <c r="C326" s="218"/>
      <c r="D326" s="218"/>
      <c r="E326" s="218"/>
      <c r="F326" s="218"/>
      <c r="G326" s="218"/>
      <c r="H326" s="218"/>
      <c r="I326" s="218"/>
      <c r="J326" s="218"/>
      <c r="K326" s="200"/>
      <c r="L326" s="200"/>
    </row>
    <row r="327" spans="1:12" s="84" customFormat="1" ht="16.5" customHeight="1">
      <c r="A327" s="218"/>
      <c r="B327" s="218"/>
      <c r="C327" s="218"/>
      <c r="D327" s="218"/>
      <c r="E327" s="218"/>
      <c r="F327" s="218"/>
      <c r="G327" s="218"/>
      <c r="H327" s="218"/>
      <c r="I327" s="218"/>
      <c r="J327" s="218"/>
      <c r="K327" s="200"/>
      <c r="L327" s="200"/>
    </row>
    <row r="328" spans="1:10" s="50" customFormat="1" ht="16.5" customHeight="1">
      <c r="A328" s="255" t="s">
        <v>608</v>
      </c>
      <c r="B328" s="255"/>
      <c r="C328" s="255"/>
      <c r="D328" s="255" t="s">
        <v>609</v>
      </c>
      <c r="E328" s="255"/>
      <c r="F328" s="255"/>
      <c r="G328" s="255" t="s">
        <v>610</v>
      </c>
      <c r="H328" s="255"/>
      <c r="I328" s="255"/>
      <c r="J328" s="255"/>
    </row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71" spans="1:12" s="248" customFormat="1" ht="16.5" customHeight="1">
      <c r="A371" s="247"/>
      <c r="D371" s="247"/>
      <c r="I371" s="45"/>
      <c r="K371" s="249"/>
      <c r="L371" s="249"/>
    </row>
    <row r="372" spans="1:12" s="248" customFormat="1" ht="16.5" customHeight="1">
      <c r="A372" s="247"/>
      <c r="I372" s="45"/>
      <c r="K372" s="249"/>
      <c r="L372" s="249"/>
    </row>
    <row r="373" spans="1:12" s="248" customFormat="1" ht="16.5" customHeight="1">
      <c r="A373" s="247"/>
      <c r="I373" s="45"/>
      <c r="K373" s="249"/>
      <c r="L373" s="249"/>
    </row>
    <row r="374" spans="1:12" s="248" customFormat="1" ht="18.75" customHeight="1">
      <c r="A374" s="247"/>
      <c r="I374" s="45"/>
      <c r="K374" s="249"/>
      <c r="L374" s="249"/>
    </row>
    <row r="375" spans="1:12" s="248" customFormat="1" ht="109.5" customHeight="1">
      <c r="A375" s="323"/>
      <c r="B375" s="323"/>
      <c r="C375" s="323"/>
      <c r="D375" s="323"/>
      <c r="E375" s="323"/>
      <c r="F375" s="323"/>
      <c r="G375" s="323"/>
      <c r="I375" s="45"/>
      <c r="K375" s="249"/>
      <c r="L375" s="249"/>
    </row>
    <row r="376" spans="1:12" s="248" customFormat="1" ht="48.75" customHeight="1">
      <c r="A376" s="323"/>
      <c r="B376" s="323"/>
      <c r="C376" s="323"/>
      <c r="D376" s="323"/>
      <c r="E376" s="323"/>
      <c r="F376" s="323"/>
      <c r="G376" s="323"/>
      <c r="H376" s="250"/>
      <c r="I376" s="251"/>
      <c r="K376" s="249"/>
      <c r="L376" s="249"/>
    </row>
    <row r="380" spans="1:12" s="50" customFormat="1" ht="18.75" customHeight="1">
      <c r="A380" s="166"/>
      <c r="D380" s="108"/>
      <c r="E380" s="108"/>
      <c r="I380" s="51"/>
      <c r="K380" s="52"/>
      <c r="L380" s="52"/>
    </row>
    <row r="381" spans="1:9" ht="18.75" customHeight="1">
      <c r="A381" s="252"/>
      <c r="B381" s="253"/>
      <c r="C381" s="261"/>
      <c r="D381" s="262"/>
      <c r="E381" s="263"/>
      <c r="F381" s="264"/>
      <c r="G381" s="265"/>
      <c r="H381" s="261"/>
      <c r="I381" s="266"/>
    </row>
    <row r="382" spans="1:9" ht="18.75" customHeight="1">
      <c r="A382" s="267"/>
      <c r="B382" s="268"/>
      <c r="C382" s="268"/>
      <c r="D382" s="269"/>
      <c r="E382" s="270"/>
      <c r="F382" s="271"/>
      <c r="G382" s="269"/>
      <c r="H382" s="271"/>
      <c r="I382" s="272"/>
    </row>
    <row r="383" spans="1:9" ht="18.75" customHeight="1">
      <c r="A383" s="273"/>
      <c r="B383" s="274"/>
      <c r="C383" s="274"/>
      <c r="D383" s="275"/>
      <c r="E383" s="276"/>
      <c r="F383" s="277"/>
      <c r="G383" s="275"/>
      <c r="H383" s="277"/>
      <c r="I383" s="272"/>
    </row>
    <row r="384" spans="1:9" ht="18.75" customHeight="1">
      <c r="A384" s="273"/>
      <c r="B384" s="274"/>
      <c r="C384" s="274"/>
      <c r="D384" s="275"/>
      <c r="E384" s="276"/>
      <c r="F384" s="277"/>
      <c r="G384" s="275"/>
      <c r="H384" s="277"/>
      <c r="I384" s="272"/>
    </row>
    <row r="385" spans="1:9" ht="18.75" customHeight="1">
      <c r="A385" s="273"/>
      <c r="B385" s="274"/>
      <c r="C385" s="274"/>
      <c r="D385" s="275"/>
      <c r="E385" s="276"/>
      <c r="F385" s="277"/>
      <c r="G385" s="275"/>
      <c r="H385" s="277"/>
      <c r="I385" s="272"/>
    </row>
    <row r="386" spans="1:9" ht="18.75" customHeight="1">
      <c r="A386" s="278"/>
      <c r="B386" s="279"/>
      <c r="C386" s="279"/>
      <c r="D386" s="280"/>
      <c r="E386" s="281"/>
      <c r="F386" s="282"/>
      <c r="G386" s="280"/>
      <c r="H386" s="282"/>
      <c r="I386" s="272"/>
    </row>
    <row r="387" spans="1:9" ht="18.75" customHeight="1">
      <c r="A387" s="283"/>
      <c r="B387" s="284"/>
      <c r="C387" s="285"/>
      <c r="D387" s="286"/>
      <c r="E387" s="287"/>
      <c r="F387" s="285"/>
      <c r="G387" s="286"/>
      <c r="H387" s="285"/>
      <c r="I387" s="272"/>
    </row>
    <row r="388" spans="1:9" ht="18.75" customHeight="1">
      <c r="A388" s="74"/>
      <c r="B388" s="147"/>
      <c r="C388" s="147"/>
      <c r="D388" s="147"/>
      <c r="E388" s="132"/>
      <c r="F388" s="147"/>
      <c r="G388" s="147"/>
      <c r="H388" s="147"/>
      <c r="I388" s="272"/>
    </row>
    <row r="390" spans="1:12" s="87" customFormat="1" ht="17.25" customHeight="1">
      <c r="A390" s="165"/>
      <c r="C390" s="88"/>
      <c r="D390" s="84"/>
      <c r="E390" s="84"/>
      <c r="F390" s="84"/>
      <c r="I390" s="288"/>
      <c r="K390" s="97"/>
      <c r="L390" s="97"/>
    </row>
    <row r="391" spans="1:12" s="50" customFormat="1" ht="15.75" customHeight="1">
      <c r="A391" s="44"/>
      <c r="I391" s="51"/>
      <c r="K391" s="52"/>
      <c r="L391" s="52"/>
    </row>
    <row r="392" spans="1:12" s="294" customFormat="1" ht="15.75" customHeight="1">
      <c r="A392" s="289"/>
      <c r="B392" s="290"/>
      <c r="C392" s="291"/>
      <c r="D392" s="292"/>
      <c r="E392" s="265"/>
      <c r="F392" s="253"/>
      <c r="G392" s="292"/>
      <c r="H392" s="293"/>
      <c r="I392" s="266"/>
      <c r="K392" s="295"/>
      <c r="L392" s="295"/>
    </row>
    <row r="393" spans="1:12" s="294" customFormat="1" ht="15.75" customHeight="1">
      <c r="A393" s="296"/>
      <c r="B393" s="297"/>
      <c r="C393" s="298"/>
      <c r="D393" s="299"/>
      <c r="E393" s="300"/>
      <c r="F393" s="252"/>
      <c r="G393" s="301"/>
      <c r="H393" s="302"/>
      <c r="I393" s="266"/>
      <c r="K393" s="295"/>
      <c r="L393" s="295"/>
    </row>
    <row r="394" spans="1:12" s="59" customFormat="1" ht="15.75" customHeight="1">
      <c r="A394" s="303"/>
      <c r="B394" s="304"/>
      <c r="C394" s="304"/>
      <c r="D394" s="152"/>
      <c r="E394" s="152"/>
      <c r="F394" s="152"/>
      <c r="G394" s="305"/>
      <c r="H394" s="306"/>
      <c r="I394" s="93"/>
      <c r="K394" s="58"/>
      <c r="L394" s="58"/>
    </row>
    <row r="395" spans="1:9" ht="15.75" customHeight="1">
      <c r="A395" s="273"/>
      <c r="B395" s="274"/>
      <c r="C395" s="274"/>
      <c r="D395" s="307"/>
      <c r="E395" s="307"/>
      <c r="F395" s="307"/>
      <c r="G395" s="275"/>
      <c r="H395" s="277"/>
      <c r="I395" s="272"/>
    </row>
    <row r="396" spans="1:9" ht="15.75" customHeight="1">
      <c r="A396" s="273"/>
      <c r="B396" s="274"/>
      <c r="C396" s="274"/>
      <c r="D396" s="307"/>
      <c r="E396" s="307"/>
      <c r="F396" s="307"/>
      <c r="G396" s="275"/>
      <c r="H396" s="277"/>
      <c r="I396" s="272"/>
    </row>
    <row r="397" spans="1:9" ht="15.75" customHeight="1">
      <c r="A397" s="273"/>
      <c r="B397" s="274"/>
      <c r="C397" s="274"/>
      <c r="D397" s="307"/>
      <c r="E397" s="307"/>
      <c r="F397" s="307"/>
      <c r="G397" s="275"/>
      <c r="H397" s="277"/>
      <c r="I397" s="272"/>
    </row>
    <row r="398" spans="1:9" ht="15.75" customHeight="1">
      <c r="A398" s="308"/>
      <c r="B398" s="309"/>
      <c r="C398" s="309"/>
      <c r="D398" s="310"/>
      <c r="E398" s="310"/>
      <c r="F398" s="310"/>
      <c r="G398" s="311"/>
      <c r="H398" s="312"/>
      <c r="I398" s="272"/>
    </row>
    <row r="399" ht="15.75" customHeight="1"/>
  </sheetData>
  <mergeCells count="391">
    <mergeCell ref="A5:J5"/>
    <mergeCell ref="A6:J6"/>
    <mergeCell ref="A7:G7"/>
    <mergeCell ref="A1:E1"/>
    <mergeCell ref="G1:J2"/>
    <mergeCell ref="A2:E2"/>
    <mergeCell ref="A4:J4"/>
    <mergeCell ref="A8:G8"/>
    <mergeCell ref="A9:J9"/>
    <mergeCell ref="A10:J10"/>
    <mergeCell ref="A11:J11"/>
    <mergeCell ref="A12:J12"/>
    <mergeCell ref="A13:J13"/>
    <mergeCell ref="A14:F14"/>
    <mergeCell ref="A15:J15"/>
    <mergeCell ref="A16:H16"/>
    <mergeCell ref="A17:J17"/>
    <mergeCell ref="A18:J18"/>
    <mergeCell ref="A19:J19"/>
    <mergeCell ref="A20:J20"/>
    <mergeCell ref="A21:H21"/>
    <mergeCell ref="A22:H22"/>
    <mergeCell ref="A23:H23"/>
    <mergeCell ref="A24:H24"/>
    <mergeCell ref="A25:H25"/>
    <mergeCell ref="A26:J26"/>
    <mergeCell ref="A27:H27"/>
    <mergeCell ref="A28:J28"/>
    <mergeCell ref="A29:J29"/>
    <mergeCell ref="A30:J30"/>
    <mergeCell ref="A31:J31"/>
    <mergeCell ref="A32:H32"/>
    <mergeCell ref="A33:J33"/>
    <mergeCell ref="A34:J34"/>
    <mergeCell ref="A35:H35"/>
    <mergeCell ref="A36:H36"/>
    <mergeCell ref="A37:H37"/>
    <mergeCell ref="A39:J39"/>
    <mergeCell ref="A41:D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6:J56"/>
    <mergeCell ref="A57:J57"/>
    <mergeCell ref="A59:J59"/>
    <mergeCell ref="A60:J60"/>
    <mergeCell ref="A61:F61"/>
    <mergeCell ref="A62:F62"/>
    <mergeCell ref="A64:J64"/>
    <mergeCell ref="A65:J65"/>
    <mergeCell ref="A66:J66"/>
    <mergeCell ref="A67:J67"/>
    <mergeCell ref="A68:J68"/>
    <mergeCell ref="A69:J69"/>
    <mergeCell ref="A71:J71"/>
    <mergeCell ref="A72:J72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H96"/>
    <mergeCell ref="E97:J97"/>
    <mergeCell ref="B98:F98"/>
    <mergeCell ref="I98:J98"/>
    <mergeCell ref="B99:F99"/>
    <mergeCell ref="I99:J99"/>
    <mergeCell ref="B100:F100"/>
    <mergeCell ref="I100:J100"/>
    <mergeCell ref="I102:J102"/>
    <mergeCell ref="I103:J103"/>
    <mergeCell ref="I104:J104"/>
    <mergeCell ref="I105:J105"/>
    <mergeCell ref="I109:J109"/>
    <mergeCell ref="I110:J110"/>
    <mergeCell ref="I111:J111"/>
    <mergeCell ref="B112:F112"/>
    <mergeCell ref="I112:J112"/>
    <mergeCell ref="B113:F113"/>
    <mergeCell ref="I113:J113"/>
    <mergeCell ref="B114:F114"/>
    <mergeCell ref="B115:F115"/>
    <mergeCell ref="I115:J115"/>
    <mergeCell ref="B116:F116"/>
    <mergeCell ref="B117:F117"/>
    <mergeCell ref="B118:F118"/>
    <mergeCell ref="I119:J119"/>
    <mergeCell ref="B120:F120"/>
    <mergeCell ref="I120:J120"/>
    <mergeCell ref="B121:F121"/>
    <mergeCell ref="B123:F123"/>
    <mergeCell ref="I124:J124"/>
    <mergeCell ref="G125:J125"/>
    <mergeCell ref="A126:D127"/>
    <mergeCell ref="E126:E127"/>
    <mergeCell ref="F126:F127"/>
    <mergeCell ref="G126:G127"/>
    <mergeCell ref="H126:H127"/>
    <mergeCell ref="I126:I127"/>
    <mergeCell ref="J126:J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H148"/>
    <mergeCell ref="A149:H149"/>
    <mergeCell ref="F150:J150"/>
    <mergeCell ref="A151:D152"/>
    <mergeCell ref="E151:E152"/>
    <mergeCell ref="F151:F152"/>
    <mergeCell ref="G151:G152"/>
    <mergeCell ref="H151:H152"/>
    <mergeCell ref="I151:I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J170"/>
    <mergeCell ref="B171:F171"/>
    <mergeCell ref="I171:J171"/>
    <mergeCell ref="B172:F172"/>
    <mergeCell ref="I172:J172"/>
    <mergeCell ref="I173:J173"/>
    <mergeCell ref="I174:J174"/>
    <mergeCell ref="B175:F175"/>
    <mergeCell ref="I175:J175"/>
    <mergeCell ref="B176:F176"/>
    <mergeCell ref="B177:F177"/>
    <mergeCell ref="I177:J177"/>
    <mergeCell ref="I178:J178"/>
    <mergeCell ref="B179:F179"/>
    <mergeCell ref="I179:J179"/>
    <mergeCell ref="B180:F180"/>
    <mergeCell ref="B181:F181"/>
    <mergeCell ref="B182:F182"/>
    <mergeCell ref="B183:F183"/>
    <mergeCell ref="I183:J183"/>
    <mergeCell ref="I184:J184"/>
    <mergeCell ref="B185:G185"/>
    <mergeCell ref="I185:J185"/>
    <mergeCell ref="B186:F186"/>
    <mergeCell ref="I186:J186"/>
    <mergeCell ref="B187:F187"/>
    <mergeCell ref="I188:J188"/>
    <mergeCell ref="B189:G189"/>
    <mergeCell ref="I189:J189"/>
    <mergeCell ref="B190:F190"/>
    <mergeCell ref="I190:J190"/>
    <mergeCell ref="B191:F191"/>
    <mergeCell ref="B192:F192"/>
    <mergeCell ref="I192:J192"/>
    <mergeCell ref="B193:F193"/>
    <mergeCell ref="I193:J193"/>
    <mergeCell ref="B194:F194"/>
    <mergeCell ref="B195:F195"/>
    <mergeCell ref="B196:F196"/>
    <mergeCell ref="I197:J197"/>
    <mergeCell ref="B198:F198"/>
    <mergeCell ref="I198:J198"/>
    <mergeCell ref="B199:F199"/>
    <mergeCell ref="I199:J199"/>
    <mergeCell ref="B200:F200"/>
    <mergeCell ref="I200:J200"/>
    <mergeCell ref="I201:J201"/>
    <mergeCell ref="B202:F202"/>
    <mergeCell ref="I202:J202"/>
    <mergeCell ref="B203:F203"/>
    <mergeCell ref="B204:F204"/>
    <mergeCell ref="I204:J204"/>
    <mergeCell ref="B205:F205"/>
    <mergeCell ref="I205:J205"/>
    <mergeCell ref="B206:F206"/>
    <mergeCell ref="B207:F207"/>
    <mergeCell ref="I207:J207"/>
    <mergeCell ref="B208:F208"/>
    <mergeCell ref="B209:F209"/>
    <mergeCell ref="I209:J209"/>
    <mergeCell ref="I210:J210"/>
    <mergeCell ref="I211:J211"/>
    <mergeCell ref="B212:F212"/>
    <mergeCell ref="I212:J212"/>
    <mergeCell ref="B214:F214"/>
    <mergeCell ref="I216:J216"/>
    <mergeCell ref="B221:G221"/>
    <mergeCell ref="H221:J221"/>
    <mergeCell ref="A223:C224"/>
    <mergeCell ref="D223:D224"/>
    <mergeCell ref="E223:E224"/>
    <mergeCell ref="F223:F224"/>
    <mergeCell ref="G223:G224"/>
    <mergeCell ref="H223:H224"/>
    <mergeCell ref="I223:J224"/>
    <mergeCell ref="A225:C225"/>
    <mergeCell ref="I225:J225"/>
    <mergeCell ref="A226:C226"/>
    <mergeCell ref="I226:J226"/>
    <mergeCell ref="A227:C227"/>
    <mergeCell ref="I227:J227"/>
    <mergeCell ref="I228:J228"/>
    <mergeCell ref="A229:C229"/>
    <mergeCell ref="I229:J229"/>
    <mergeCell ref="I230:J230"/>
    <mergeCell ref="A231:C231"/>
    <mergeCell ref="I231:J231"/>
    <mergeCell ref="I232:J232"/>
    <mergeCell ref="A233:C233"/>
    <mergeCell ref="I233:J233"/>
    <mergeCell ref="I234:J234"/>
    <mergeCell ref="I235:J235"/>
    <mergeCell ref="I236:J236"/>
    <mergeCell ref="I237:J237"/>
    <mergeCell ref="A238:C238"/>
    <mergeCell ref="I238:J238"/>
    <mergeCell ref="B239:F239"/>
    <mergeCell ref="A240:C241"/>
    <mergeCell ref="D240:F240"/>
    <mergeCell ref="G240:I240"/>
    <mergeCell ref="A242:C242"/>
    <mergeCell ref="A243:C243"/>
    <mergeCell ref="A244:C244"/>
    <mergeCell ref="A245:C245"/>
    <mergeCell ref="A246:C246"/>
    <mergeCell ref="B248:G248"/>
    <mergeCell ref="I248:J248"/>
    <mergeCell ref="B249:G249"/>
    <mergeCell ref="B250:G250"/>
    <mergeCell ref="I250:J250"/>
    <mergeCell ref="B251:G251"/>
    <mergeCell ref="I251:J251"/>
    <mergeCell ref="B252:G252"/>
    <mergeCell ref="B253:G253"/>
    <mergeCell ref="I253:J253"/>
    <mergeCell ref="B254:G254"/>
    <mergeCell ref="B255:G255"/>
    <mergeCell ref="B256:G256"/>
    <mergeCell ref="B257:G257"/>
    <mergeCell ref="B258:G258"/>
    <mergeCell ref="B259:G259"/>
    <mergeCell ref="I259:J259"/>
    <mergeCell ref="B260:G260"/>
    <mergeCell ref="I260:J260"/>
    <mergeCell ref="B261:G261"/>
    <mergeCell ref="B262:G262"/>
    <mergeCell ref="I262:J262"/>
    <mergeCell ref="B263:G263"/>
    <mergeCell ref="B266:G266"/>
    <mergeCell ref="I266:J266"/>
    <mergeCell ref="B267:G267"/>
    <mergeCell ref="I267:J267"/>
    <mergeCell ref="B268:G268"/>
    <mergeCell ref="B269:G269"/>
    <mergeCell ref="I269:J269"/>
    <mergeCell ref="B270:G270"/>
    <mergeCell ref="I270:J270"/>
    <mergeCell ref="B271:G271"/>
    <mergeCell ref="I271:J271"/>
    <mergeCell ref="A273:J273"/>
    <mergeCell ref="B274:J274"/>
    <mergeCell ref="A275:J275"/>
    <mergeCell ref="A276:J276"/>
    <mergeCell ref="B278:E278"/>
    <mergeCell ref="I278:J278"/>
    <mergeCell ref="B279:E279"/>
    <mergeCell ref="B280:E280"/>
    <mergeCell ref="B281:E281"/>
    <mergeCell ref="A283:J283"/>
    <mergeCell ref="B284:G284"/>
    <mergeCell ref="I284:J284"/>
    <mergeCell ref="B285:G285"/>
    <mergeCell ref="I285:J285"/>
    <mergeCell ref="B286:F286"/>
    <mergeCell ref="I286:J286"/>
    <mergeCell ref="B287:F287"/>
    <mergeCell ref="B288:F288"/>
    <mergeCell ref="I288:J288"/>
    <mergeCell ref="B289:F289"/>
    <mergeCell ref="I289:J289"/>
    <mergeCell ref="B290:F290"/>
    <mergeCell ref="B291:F291"/>
    <mergeCell ref="I291:J291"/>
    <mergeCell ref="B292:G292"/>
    <mergeCell ref="I292:J292"/>
    <mergeCell ref="B293:F293"/>
    <mergeCell ref="B294:F294"/>
    <mergeCell ref="I294:J294"/>
    <mergeCell ref="B295:F295"/>
    <mergeCell ref="I295:J295"/>
    <mergeCell ref="B296:F296"/>
    <mergeCell ref="I296:J296"/>
    <mergeCell ref="B297:F297"/>
    <mergeCell ref="B298:F298"/>
    <mergeCell ref="B299:F299"/>
    <mergeCell ref="I299:J299"/>
    <mergeCell ref="B300:F300"/>
    <mergeCell ref="B301:F301"/>
    <mergeCell ref="B302:F302"/>
    <mergeCell ref="I302:J302"/>
    <mergeCell ref="B303:F303"/>
    <mergeCell ref="I303:J303"/>
    <mergeCell ref="B304:F304"/>
    <mergeCell ref="I304:J304"/>
    <mergeCell ref="B305:F305"/>
    <mergeCell ref="I305:J305"/>
    <mergeCell ref="B306:F306"/>
    <mergeCell ref="I306:J306"/>
    <mergeCell ref="B307:F307"/>
    <mergeCell ref="I307:J307"/>
    <mergeCell ref="B308:F308"/>
    <mergeCell ref="I308:J308"/>
    <mergeCell ref="I309:J309"/>
    <mergeCell ref="I310:J310"/>
    <mergeCell ref="B311:G311"/>
    <mergeCell ref="B313:F313"/>
    <mergeCell ref="B314:F314"/>
    <mergeCell ref="I314:J314"/>
    <mergeCell ref="B315:F315"/>
    <mergeCell ref="I315:J315"/>
    <mergeCell ref="B316:F316"/>
    <mergeCell ref="I316:J316"/>
    <mergeCell ref="B317:F317"/>
    <mergeCell ref="I317:J317"/>
    <mergeCell ref="B318:F318"/>
    <mergeCell ref="I318:J318"/>
    <mergeCell ref="B319:F319"/>
    <mergeCell ref="I319:J319"/>
    <mergeCell ref="B320:F320"/>
    <mergeCell ref="B321:F321"/>
    <mergeCell ref="B322:F322"/>
    <mergeCell ref="I323:J323"/>
    <mergeCell ref="A375:G375"/>
    <mergeCell ref="A376:G376"/>
    <mergeCell ref="A325:J325"/>
    <mergeCell ref="A328:C328"/>
    <mergeCell ref="D328:F328"/>
    <mergeCell ref="G328:J328"/>
  </mergeCells>
  <printOptions/>
  <pageMargins left="0.75" right="0.75" top="0.48" bottom="0.4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phuong</cp:lastModifiedBy>
  <cp:lastPrinted>2012-07-19T07:23:47Z</cp:lastPrinted>
  <dcterms:created xsi:type="dcterms:W3CDTF">2011-01-11T01:32:30Z</dcterms:created>
  <dcterms:modified xsi:type="dcterms:W3CDTF">2012-10-20T09:40:36Z</dcterms:modified>
  <cp:category/>
  <cp:version/>
  <cp:contentType/>
  <cp:contentStatus/>
</cp:coreProperties>
</file>